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75" windowWidth="10605" windowHeight="8460" activeTab="1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1 курс" sheetId="7" state="hidden" r:id="rId7"/>
    <sheet name="2 курс" sheetId="8" state="hidden" r:id="rId8"/>
    <sheet name="план (2)" sheetId="9" state="hidden" r:id="rId9"/>
    <sheet name="1 год" sheetId="10" state="hidden" r:id="rId10"/>
    <sheet name="2 год" sheetId="11" state="hidden" r:id="rId11"/>
    <sheet name="3 год" sheetId="12" state="hidden" r:id="rId12"/>
    <sheet name="4 год" sheetId="13" state="hidden" r:id="rId13"/>
  </sheets>
  <definedNames>
    <definedName name="_xlnm.Print_Titles" localSheetId="9">'1 год'!$7:$7</definedName>
    <definedName name="_xlnm.Print_Titles" localSheetId="6">'1 курс'!$8:$8</definedName>
    <definedName name="_xlnm.Print_Titles" localSheetId="10">'2 год'!$8:$8</definedName>
    <definedName name="_xlnm.Print_Titles" localSheetId="7">'2 курс'!$8:$8</definedName>
    <definedName name="_xlnm.Print_Titles" localSheetId="11">'3 год'!$8:$8</definedName>
    <definedName name="_xlnm.Print_Titles" localSheetId="12">'4 год'!$8:$8</definedName>
    <definedName name="_xlnm.Print_Titles" localSheetId="3">'ДВВ'!$8:$8</definedName>
    <definedName name="_xlnm.Print_Titles" localSheetId="1">'план'!$8:$8</definedName>
    <definedName name="_xlnm.Print_Titles" localSheetId="8">'план (2)'!$8:$8</definedName>
    <definedName name="_xlnm.Print_Titles" localSheetId="5">'семестровка'!$8:$8</definedName>
    <definedName name="_xlnm.Print_Area" localSheetId="9">'1 год'!$A$1:$AR$71</definedName>
    <definedName name="_xlnm.Print_Area" localSheetId="6">'1 курс'!$A$1:$AQ$34</definedName>
    <definedName name="_xlnm.Print_Area" localSheetId="10">'2 год'!$A$1:$AR$74</definedName>
    <definedName name="_xlnm.Print_Area" localSheetId="7">'2 курс'!$A$1:$AQ$46</definedName>
    <definedName name="_xlnm.Print_Area" localSheetId="11">'3 год'!$A$1:$AR$73</definedName>
    <definedName name="_xlnm.Print_Area" localSheetId="12">'4 год'!$A$1:$AR$75</definedName>
    <definedName name="_xlnm.Print_Area" localSheetId="3">'ДВВ'!$A$1:$Y$206</definedName>
    <definedName name="_xlnm.Print_Area" localSheetId="1">'план'!$A$1:$AQ$164</definedName>
    <definedName name="_xlnm.Print_Area" localSheetId="8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<sst xmlns="http://schemas.openxmlformats.org/spreadsheetml/2006/main" count="2524" uniqueCount="637">
  <si>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</si>
  <si>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</si>
  <si>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</si>
  <si>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</si>
  <si>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</si>
  <si>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</si>
  <si>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</si>
  <si>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</si>
  <si>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</si>
  <si>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</si>
  <si>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</si>
  <si>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</si>
  <si>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</si>
  <si>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</si>
  <si>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</si>
  <si>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</si>
  <si>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</si>
  <si>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</si>
  <si>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</si>
  <si>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</si>
  <si>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</si>
  <si>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</si>
  <si>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</si>
  <si>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</si>
  <si>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</si>
  <si>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</si>
  <si>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</si>
  <si>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</si>
  <si>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</si>
  <si>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</si>
  <si>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</si>
  <si>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</si>
  <si>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</si>
  <si>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</si>
  <si>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</si>
  <si>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</si>
  <si>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</si>
  <si>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</si>
  <si>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</si>
  <si>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</si>
  <si>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</si>
  <si>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</si>
  <si>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</si>
  <si>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</si>
  <si>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</si>
  <si>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</si>
  <si>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</si>
  <si>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</si>
  <si>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</si>
  <si>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</si>
  <si>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</si>
  <si>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</si>
  <si>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</si>
  <si>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</si>
  <si>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</si>
  <si>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</si>
  <si>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</si>
  <si>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</si>
  <si>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</si>
  <si>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</si>
  <si>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</si>
  <si>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</si>
  <si>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</si>
  <si>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</si>
  <si>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</si>
  <si>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</si>
  <si>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</si>
  <si>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</si>
  <si>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</si>
  <si>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</si>
  <si>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</si>
  <si>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</si>
  <si>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</si>
  <si>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</si>
  <si>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</si>
  <si>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</si>
  <si>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</si>
  <si>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</si>
  <si>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</si>
  <si>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</si>
  <si>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</si>
  <si>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</si>
  <si>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</si>
  <si>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</si>
  <si>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</si>
  <si>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</si>
  <si>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</si>
  <si>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</si>
  <si>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</si>
  <si>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</si>
  <si>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</si>
  <si>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</si>
  <si>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</si>
  <si>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</si>
  <si>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</si>
  <si>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</si>
  <si>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</si>
  <si>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</si>
  <si>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</si>
  <si>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</si>
  <si>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</si>
  <si>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</si>
  <si>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</si>
  <si>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</si>
  <si>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</si>
  <si>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</si>
  <si>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</si>
  <si>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</si>
  <si>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</si>
  <si>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</si>
  <si>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</si>
  <si>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</si>
  <si>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</si>
  <si>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</si>
  <si>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</si>
  <si>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</si>
  <si>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</si>
  <si>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</si>
  <si>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</si>
  <si>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</si>
  <si>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</si>
  <si>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</si>
  <si>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</si>
  <si>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</si>
  <si>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</si>
  <si>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Виробнича (технологічна)</t>
  </si>
  <si>
    <t>Тижні</t>
  </si>
  <si>
    <t>Назва
 практики</t>
  </si>
  <si>
    <t>Усього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</si>
  <si>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</si>
  <si>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</si>
  <si>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</si>
  <si>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</si>
  <si>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</si>
  <si>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</si>
  <si>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</si>
  <si>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</si>
  <si>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</si>
  <si>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</si>
  <si>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</si>
  <si>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</si>
  <si>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</si>
  <si>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</si>
  <si>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</si>
  <si>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</si>
  <si>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</si>
  <si>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</si>
  <si>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</si>
  <si>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</si>
  <si>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</si>
  <si>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</si>
  <si>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</si>
  <si>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</si>
  <si>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</si>
  <si>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</si>
  <si>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</si>
  <si>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</si>
  <si>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</si>
  <si>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</si>
  <si>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</si>
  <si>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</si>
  <si>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</si>
  <si>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</si>
  <si>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</si>
  <si>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</si>
  <si>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</si>
  <si>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</si>
  <si>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</si>
  <si>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</si>
  <si>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</si>
  <si>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</si>
  <si>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</si>
  <si>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</si>
  <si>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</si>
  <si>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</si>
  <si>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</si>
  <si>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</si>
  <si>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</si>
  <si>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</si>
  <si>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</si>
  <si>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</si>
  <si>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</si>
  <si>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</si>
  <si>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</si>
  <si>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</si>
  <si>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</si>
  <si>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</si>
  <si>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</si>
  <si>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</si>
  <si>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</si>
  <si>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</si>
  <si>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</si>
  <si>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</si>
  <si>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</si>
  <si>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</si>
  <si>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</si>
  <si>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</si>
  <si>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</si>
  <si>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</si>
  <si>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</si>
  <si>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</si>
  <si>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</si>
  <si>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</si>
  <si>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</si>
  <si>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</si>
  <si>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</si>
  <si>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</si>
  <si>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</si>
  <si>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</si>
  <si>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</si>
  <si>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</si>
  <si>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</si>
  <si>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</si>
  <si>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</si>
  <si>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</si>
  <si>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</si>
  <si>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</si>
  <si>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</si>
  <si>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</si>
  <si>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</si>
  <si>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</si>
  <si>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</si>
  <si>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</si>
  <si>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</si>
  <si>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</si>
  <si>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</si>
  <si>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</si>
  <si>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</si>
  <si>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</si>
  <si>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</si>
  <si>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</si>
  <si>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</si>
  <si>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</si>
  <si>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</si>
  <si>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</si>
  <si>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</si>
  <si>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</si>
  <si>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</si>
  <si>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</si>
  <si>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</si>
  <si>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</si>
  <si>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</si>
  <si>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</si>
  <si>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</si>
  <si>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</si>
  <si>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</si>
  <si>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</si>
  <si>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</si>
  <si>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</si>
  <si>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</si>
  <si>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</si>
  <si>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</si>
  <si>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</si>
  <si>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</si>
  <si>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</si>
  <si>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</si>
  <si>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</si>
  <si>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</si>
  <si>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</si>
  <si>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</si>
  <si>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</si>
  <si>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</si>
  <si>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</si>
  <si>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</si>
  <si>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</si>
  <si>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</si>
  <si>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</si>
  <si>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</si>
  <si>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</si>
  <si>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</si>
  <si>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</si>
  <si>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</si>
  <si>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</si>
  <si>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</si>
  <si>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</si>
  <si>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</si>
  <si>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</si>
  <si>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</si>
  <si>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</si>
  <si>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</si>
  <si>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</si>
  <si>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</si>
  <si>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</si>
  <si>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</si>
  <si>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</si>
  <si>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</si>
  <si>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</si>
  <si>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</si>
  <si>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</si>
  <si>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</si>
  <si>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</si>
  <si>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</si>
  <si>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</si>
  <si>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</si>
  <si>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</si>
  <si>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</si>
  <si>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</si>
  <si>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</si>
  <si>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</si>
  <si>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</si>
  <si>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</si>
  <si>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</si>
  <si>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Кваліфікація:   бакалавр з автоматизаціі та комп'ютерно-інтегрованих технологій</t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</si>
  <si>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</si>
  <si>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</si>
  <si>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</si>
  <si>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</si>
  <si>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</si>
  <si>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</si>
  <si>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</si>
  <si>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</si>
  <si>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</si>
  <si>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</si>
  <si>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</si>
  <si>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</si>
  <si>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</si>
  <si>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</si>
  <si>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</si>
  <si>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</si>
  <si>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</si>
  <si>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</si>
  <si>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</si>
  <si>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</si>
  <si>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</si>
  <si>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</si>
  <si>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</si>
  <si>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</si>
  <si>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</si>
  <si>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</si>
  <si>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</si>
  <si>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</si>
  <si>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</si>
  <si>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</si>
  <si>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</si>
  <si>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</si>
  <si>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</si>
  <si>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</si>
  <si>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</si>
  <si>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</si>
  <si>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</si>
  <si>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</si>
  <si>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</si>
  <si>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</si>
  <si>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</si>
  <si>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</si>
  <si>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</si>
  <si>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</si>
  <si>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</si>
  <si>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</si>
  <si>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</si>
  <si>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</si>
  <si>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</si>
  <si>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</si>
  <si>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</si>
  <si>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</si>
  <si>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</si>
  <si>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</si>
  <si>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</si>
  <si>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</si>
  <si>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</si>
  <si>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</si>
  <si>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</si>
  <si>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</si>
  <si>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</si>
  <si>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</si>
  <si>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</si>
  <si>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</si>
  <si>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</si>
  <si>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</si>
  <si>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</si>
  <si>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</si>
  <si>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</si>
  <si>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</si>
  <si>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</si>
  <si>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</si>
  <si>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</si>
  <si>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</si>
  <si>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</si>
  <si>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</si>
  <si>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</si>
  <si>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</si>
  <si>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</si>
  <si>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</si>
  <si>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</si>
  <si>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</si>
  <si>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</si>
  <si>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</si>
  <si>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</si>
  <si>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</si>
  <si>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</si>
  <si>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</si>
  <si>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</si>
  <si>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</si>
  <si>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</si>
  <si>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</si>
  <si>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</si>
  <si>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</si>
  <si>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</si>
  <si>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</si>
  <si>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</si>
  <si>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</si>
  <si>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</si>
  <si>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</si>
  <si>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</si>
  <si>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</si>
  <si>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</si>
  <si>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</si>
  <si>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</si>
  <si>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</si>
  <si>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</si>
  <si>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</si>
  <si>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</si>
  <si>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</si>
  <si>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</si>
  <si>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</si>
  <si>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</si>
  <si>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</si>
  <si>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</si>
  <si>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</si>
  <si>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</si>
  <si>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</si>
  <si>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</si>
  <si>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</si>
  <si>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</si>
  <si>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</si>
  <si>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</si>
  <si>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</si>
  <si>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</si>
  <si>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</si>
  <si>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</si>
  <si>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</si>
  <si>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</si>
  <si>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</si>
  <si>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</si>
  <si>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</si>
  <si>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</si>
  <si>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</si>
  <si>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</si>
  <si>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</si>
  <si>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</si>
  <si>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</si>
  <si>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Виробнича (конструкторська)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</si>
  <si>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</si>
  <si>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</si>
  <si>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</si>
  <si>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</si>
  <si>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</si>
  <si>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</si>
  <si>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</si>
  <si>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</si>
  <si>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</si>
  <si>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</si>
  <si>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</si>
  <si>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</si>
  <si>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</si>
  <si>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</si>
  <si>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</si>
  <si>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</si>
  <si>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</si>
  <si>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</si>
  <si>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</si>
  <si>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</si>
  <si>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</si>
  <si>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</si>
  <si>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</si>
  <si>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</si>
  <si>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</si>
  <si>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</si>
  <si>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</si>
  <si>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</si>
  <si>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</si>
  <si>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</si>
  <si>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</si>
  <si>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</si>
  <si>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</si>
  <si>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</si>
  <si>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</si>
  <si>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</si>
  <si>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</si>
  <si>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</si>
  <si>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</si>
  <si>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</si>
  <si>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</si>
  <si>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</si>
  <si>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</si>
  <si>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</si>
  <si>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</si>
  <si>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</si>
  <si>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</si>
  <si>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</si>
  <si>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єп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</si>
  <si>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</si>
  <si>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</si>
  <si>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</si>
  <si>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</si>
  <si>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</si>
  <si>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</si>
  <si>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</si>
  <si>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</si>
  <si>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</si>
  <si>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</si>
  <si>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</si>
  <si>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</si>
  <si>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</si>
  <si>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</si>
  <si>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</si>
  <si>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</si>
  <si>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</si>
  <si>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</si>
  <si>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</si>
  <si>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</si>
  <si>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</si>
  <si>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</si>
  <si>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</si>
  <si>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</si>
  <si>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</si>
  <si>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</si>
  <si>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</si>
  <si>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</si>
  <si>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</si>
  <si>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</si>
  <si>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</si>
  <si>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</si>
  <si>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</si>
  <si>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</si>
  <si>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</si>
  <si>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</si>
  <si>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</si>
  <si>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</si>
  <si>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</si>
  <si>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</si>
  <si>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</si>
  <si>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</si>
  <si>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</si>
  <si>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</si>
  <si>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</si>
  <si>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</si>
  <si>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</si>
  <si>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</si>
  <si>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</si>
  <si>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</si>
  <si>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</si>
  <si>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</si>
  <si>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</si>
  <si>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</si>
  <si>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</si>
  <si>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</si>
  <si>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</si>
  <si>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</si>
  <si>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</si>
  <si>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</si>
  <si>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</si>
  <si>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</si>
  <si>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</si>
  <si>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</si>
  <si>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</si>
  <si>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</si>
  <si>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</si>
  <si>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</si>
  <si>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</si>
  <si>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</si>
  <si>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</si>
  <si>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</si>
  <si>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</si>
  <si>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</si>
  <si>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</si>
  <si>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Вступ до освітнього процесу</t>
  </si>
  <si>
    <t>Разом з фізвихованням</t>
  </si>
  <si>
    <t>ін. мова</t>
  </si>
  <si>
    <t>также для КН, ЕСА</t>
  </si>
  <si>
    <t>Дисципліна 4 семестру Загальна</t>
  </si>
  <si>
    <t>Дисципліна 4 семестру Проф.</t>
  </si>
  <si>
    <t>філософія</t>
  </si>
  <si>
    <t>історія України</t>
  </si>
  <si>
    <t xml:space="preserve">Фізика </t>
  </si>
  <si>
    <t>Дисципліна 3 семестру загальна 1</t>
  </si>
  <si>
    <t>Дисципліна 3 семестру загальна 2</t>
  </si>
  <si>
    <t>Дисципліна 3 семестру проф</t>
  </si>
  <si>
    <t>1.4  АТЕСТАЦІЯ</t>
  </si>
  <si>
    <t>Кваліфікаційна робота бакалавра</t>
  </si>
  <si>
    <t>Атест.</t>
  </si>
  <si>
    <t>IV. АТЕСТАЦІЯ</t>
  </si>
  <si>
    <t>№</t>
  </si>
  <si>
    <t>1.1</t>
  </si>
  <si>
    <t>1, 2б д*</t>
  </si>
  <si>
    <t>1.2</t>
  </si>
  <si>
    <t>3, 4б д*</t>
  </si>
  <si>
    <t>5ф*, 6б дф*, 8а дф*</t>
  </si>
  <si>
    <t>цикл 1.1</t>
  </si>
  <si>
    <t>цикл 1.2</t>
  </si>
  <si>
    <t>цикл 1.3</t>
  </si>
  <si>
    <t>цикл 1.4</t>
  </si>
  <si>
    <t>цикл 2.1</t>
  </si>
  <si>
    <t>цикл 2.2</t>
  </si>
  <si>
    <t>Додані кредити на дисципліни:</t>
  </si>
  <si>
    <t>додані кредити на дисципліни:</t>
  </si>
  <si>
    <t>3 семестр</t>
  </si>
  <si>
    <r>
      <t xml:space="preserve">II. План освітнього процесу  на 2020-2021 н.р.      </t>
    </r>
    <r>
      <rPr>
        <sz val="14"/>
        <rFont val="Times New Roman"/>
        <family val="1"/>
      </rPr>
      <t xml:space="preserve">АКІТ (ден. повн.) </t>
    </r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</si>
  <si>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</si>
  <si>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</si>
  <si>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</si>
  <si>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</si>
  <si>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</si>
  <si>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</si>
  <si>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</si>
  <si>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</si>
  <si>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</si>
  <si>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</si>
  <si>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</si>
  <si>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</si>
  <si>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</si>
  <si>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</si>
  <si>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3. ПОЗАКРЕДИТНІ ДИСЦИПЛІНИ</t>
  </si>
  <si>
    <t>Розробка медико-біологічних приладів та систем</t>
  </si>
  <si>
    <t>Комуніаційні технології в біотехнічних системах</t>
  </si>
  <si>
    <t>2.1.32</t>
  </si>
  <si>
    <t>Вступ до освітнього  процесу</t>
  </si>
  <si>
    <t>Теорія тепло- та масоперенесення</t>
  </si>
  <si>
    <t>1.1.13</t>
  </si>
  <si>
    <t>1.1.14</t>
  </si>
  <si>
    <t>Інженерна та комп'ютерна графіка</t>
  </si>
  <si>
    <t>Організація баз даних</t>
  </si>
  <si>
    <t>"     "               2020 р.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</si>
  <si>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приладобудування"</t>
    </r>
  </si>
  <si>
    <t>І . ГРАФІК ОСВІТНЬОГО ПРОЦЕСУ</t>
  </si>
  <si>
    <t xml:space="preserve">2 </t>
  </si>
  <si>
    <t>Українська мова як іноземна (для іноземних громадян та осіб без громадянства)</t>
  </si>
  <si>
    <t>2.1</t>
  </si>
  <si>
    <t xml:space="preserve">Українська мова як іноземна </t>
  </si>
  <si>
    <t>2.2</t>
  </si>
  <si>
    <t>2.3</t>
  </si>
  <si>
    <t>2.4</t>
  </si>
  <si>
    <t>Гарант ОП</t>
  </si>
  <si>
    <t>В.М. Тулупенко</t>
  </si>
  <si>
    <t>Виконання кваліф. роботи</t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</si>
  <si>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 </t>
  </si>
  <si>
    <t>Форма атестації (екзамен, кваліфікаційна робота)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</si>
</sst>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.0_-;\-* #,##0.0_-;\ _-;_-@_-"/>
    <numFmt numFmtId="184" formatCode="#,##0_-;\-* #,##0_-;\ &quot;&quot;_-;_-@_-"/>
    <numFmt numFmtId="185" formatCode="#,##0.0_ ;\-#,##0.0\ 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;\-* #,##0_-;\ &quot;&quot;_-;_-@_-"/>
    <numFmt numFmtId="192" formatCode="#,##0_ ;\-#,##0\ "/>
    <numFmt numFmtId="193" formatCode="#,##0.0;\-* #,##0.0_-;\ &quot;&quot;_-;_-@_-"/>
    <numFmt numFmtId="194" formatCode="[$-FC19]d\ mmmm\ yyyy\ &quot;г.&quot;"/>
    <numFmt numFmtId="195" formatCode="#,##0.00\ &quot;₽&quot;"/>
  </numFmts>
  <fonts count="12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4"/>
      <color indexed="17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4"/>
      <color rgb="FF00B05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9" fillId="32" borderId="0" applyNumberFormat="0" applyBorder="0" applyAlignment="0" applyProtection="0"/>
  </cellStyleXfs>
  <cellXfs count="19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1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/>
      <protection/>
    </xf>
    <xf numFmtId="180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8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80" fontId="3" fillId="0" borderId="29" xfId="0" applyNumberFormat="1" applyFont="1" applyFill="1" applyBorder="1" applyAlignment="1" applyProtection="1">
      <alignment vertical="center"/>
      <protection/>
    </xf>
    <xf numFmtId="18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3" fillId="0" borderId="31" xfId="0" applyNumberFormat="1" applyFont="1" applyFill="1" applyBorder="1" applyAlignment="1" applyProtection="1">
      <alignment vertical="center"/>
      <protection/>
    </xf>
    <xf numFmtId="180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 wrapText="1"/>
      <protection/>
    </xf>
    <xf numFmtId="185" fontId="3" fillId="0" borderId="16" xfId="0" applyNumberFormat="1" applyFont="1" applyFill="1" applyBorder="1" applyAlignment="1" applyProtection="1">
      <alignment horizontal="center" vertical="center"/>
      <protection/>
    </xf>
    <xf numFmtId="181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horizontal="left" vertical="center" wrapText="1"/>
    </xf>
    <xf numFmtId="182" fontId="3" fillId="0" borderId="14" xfId="0" applyNumberFormat="1" applyFont="1" applyFill="1" applyBorder="1" applyAlignment="1" applyProtection="1">
      <alignment horizontal="center" vertical="center"/>
      <protection/>
    </xf>
    <xf numFmtId="0" fontId="100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1" fillId="0" borderId="39" xfId="0" applyNumberFormat="1" applyFont="1" applyFill="1" applyBorder="1" applyAlignment="1" applyProtection="1">
      <alignment horizontal="center" vertical="center"/>
      <protection/>
    </xf>
    <xf numFmtId="182" fontId="100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2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1" fontId="3" fillId="0" borderId="45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100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186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82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00" fillId="0" borderId="10" xfId="0" applyNumberFormat="1" applyFont="1" applyFill="1" applyBorder="1" applyAlignment="1">
      <alignment horizontal="center" vertical="center"/>
    </xf>
    <xf numFmtId="0" fontId="100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82" fontId="102" fillId="0" borderId="15" xfId="0" applyNumberFormat="1" applyFont="1" applyFill="1" applyBorder="1" applyAlignment="1">
      <alignment horizontal="center" vertical="center" wrapText="1"/>
    </xf>
    <xf numFmtId="182" fontId="4" fillId="0" borderId="60" xfId="0" applyNumberFormat="1" applyFont="1" applyFill="1" applyBorder="1" applyAlignment="1">
      <alignment horizontal="center" vertical="center" wrapText="1"/>
    </xf>
    <xf numFmtId="182" fontId="4" fillId="0" borderId="61" xfId="0" applyNumberFormat="1" applyFont="1" applyFill="1" applyBorder="1" applyAlignment="1">
      <alignment horizontal="center" vertical="center" wrapText="1"/>
    </xf>
    <xf numFmtId="182" fontId="4" fillId="0" borderId="6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81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00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80" fontId="11" fillId="0" borderId="24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80" fontId="3" fillId="34" borderId="29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0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3" fillId="0" borderId="20" xfId="0" applyNumberFormat="1" applyFont="1" applyFill="1" applyBorder="1" applyAlignment="1">
      <alignment horizontal="center" vertical="center" wrapText="1"/>
    </xf>
    <xf numFmtId="0" fontId="103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80" fontId="14" fillId="0" borderId="0" xfId="0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00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80" fontId="3" fillId="0" borderId="16" xfId="0" applyNumberFormat="1" applyFont="1" applyFill="1" applyBorder="1" applyAlignment="1" applyProtection="1">
      <alignment vertical="center"/>
      <protection/>
    </xf>
    <xf numFmtId="180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81" fontId="3" fillId="0" borderId="59" xfId="0" applyNumberFormat="1" applyFont="1" applyFill="1" applyBorder="1" applyAlignment="1" applyProtection="1">
      <alignment horizontal="center" vertical="center"/>
      <protection/>
    </xf>
    <xf numFmtId="181" fontId="3" fillId="0" borderId="67" xfId="0" applyNumberFormat="1" applyFont="1" applyFill="1" applyBorder="1" applyAlignment="1" applyProtection="1">
      <alignment horizontal="center" vertical="center"/>
      <protection/>
    </xf>
    <xf numFmtId="180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00" fillId="0" borderId="42" xfId="0" applyFont="1" applyFill="1" applyBorder="1" applyAlignment="1">
      <alignment horizontal="left" vertical="center" wrapText="1"/>
    </xf>
    <xf numFmtId="0" fontId="100" fillId="0" borderId="42" xfId="0" applyFont="1" applyFill="1" applyBorder="1" applyAlignment="1">
      <alignment horizontal="center" vertical="center" wrapText="1"/>
    </xf>
    <xf numFmtId="0" fontId="100" fillId="0" borderId="55" xfId="0" applyFont="1" applyFill="1" applyBorder="1" applyAlignment="1">
      <alignment horizontal="center" vertical="center" wrapText="1"/>
    </xf>
    <xf numFmtId="0" fontId="101" fillId="0" borderId="55" xfId="0" applyNumberFormat="1" applyFont="1" applyFill="1" applyBorder="1" applyAlignment="1" applyProtection="1">
      <alignment horizontal="center" vertical="center"/>
      <protection/>
    </xf>
    <xf numFmtId="182" fontId="100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82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81" fontId="3" fillId="0" borderId="82" xfId="0" applyNumberFormat="1" applyFont="1" applyFill="1" applyBorder="1" applyAlignment="1" applyProtection="1">
      <alignment horizontal="center" vertical="center"/>
      <protection/>
    </xf>
    <xf numFmtId="181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81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82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80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0" fontId="4" fillId="0" borderId="66" xfId="0" applyNumberFormat="1" applyFont="1" applyFill="1" applyBorder="1" applyAlignment="1" applyProtection="1">
      <alignment horizontal="center" vertical="center" wrapText="1"/>
      <protection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18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4" fillId="0" borderId="48" xfId="0" applyFont="1" applyFill="1" applyBorder="1" applyAlignment="1">
      <alignment horizontal="center" vertical="center" wrapText="1"/>
    </xf>
    <xf numFmtId="0" fontId="104" fillId="0" borderId="50" xfId="0" applyFont="1" applyFill="1" applyBorder="1" applyAlignment="1">
      <alignment horizontal="center" vertical="center" wrapText="1"/>
    </xf>
    <xf numFmtId="0" fontId="104" fillId="0" borderId="64" xfId="0" applyFont="1" applyFill="1" applyBorder="1" applyAlignment="1">
      <alignment horizontal="center" vertical="center" wrapText="1"/>
    </xf>
    <xf numFmtId="182" fontId="104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4" fillId="0" borderId="16" xfId="0" applyNumberFormat="1" applyFont="1" applyFill="1" applyBorder="1" applyAlignment="1" applyProtection="1">
      <alignment vertical="center"/>
      <protection/>
    </xf>
    <xf numFmtId="18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3" fillId="0" borderId="10" xfId="0" applyFont="1" applyFill="1" applyBorder="1" applyAlignment="1">
      <alignment horizontal="center" vertical="center" wrapText="1"/>
    </xf>
    <xf numFmtId="181" fontId="103" fillId="0" borderId="10" xfId="0" applyNumberFormat="1" applyFont="1" applyFill="1" applyBorder="1" applyAlignment="1" applyProtection="1">
      <alignment horizontal="center" vertical="center"/>
      <protection/>
    </xf>
    <xf numFmtId="182" fontId="100" fillId="0" borderId="10" xfId="0" applyNumberFormat="1" applyFont="1" applyFill="1" applyBorder="1" applyAlignment="1" applyProtection="1">
      <alignment horizontal="center" vertical="center"/>
      <protection/>
    </xf>
    <xf numFmtId="0" fontId="100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00" fillId="0" borderId="41" xfId="0" applyNumberFormat="1" applyFont="1" applyFill="1" applyBorder="1" applyAlignment="1">
      <alignment vertical="center" wrapText="1"/>
    </xf>
    <xf numFmtId="49" fontId="100" fillId="0" borderId="11" xfId="0" applyNumberFormat="1" applyFont="1" applyFill="1" applyBorder="1" applyAlignment="1">
      <alignment vertical="center" wrapText="1"/>
    </xf>
    <xf numFmtId="49" fontId="100" fillId="0" borderId="14" xfId="0" applyNumberFormat="1" applyFont="1" applyFill="1" applyBorder="1" applyAlignment="1">
      <alignment horizontal="center" vertical="center"/>
    </xf>
    <xf numFmtId="49" fontId="100" fillId="0" borderId="53" xfId="0" applyNumberFormat="1" applyFont="1" applyFill="1" applyBorder="1" applyAlignment="1">
      <alignment horizontal="left" vertical="center" wrapText="1"/>
    </xf>
    <xf numFmtId="49" fontId="100" fillId="0" borderId="53" xfId="0" applyNumberFormat="1" applyFont="1" applyFill="1" applyBorder="1" applyAlignment="1">
      <alignment horizontal="center" vertical="center"/>
    </xf>
    <xf numFmtId="0" fontId="100" fillId="0" borderId="79" xfId="0" applyNumberFormat="1" applyFont="1" applyFill="1" applyBorder="1" applyAlignment="1">
      <alignment horizontal="center" vertical="center"/>
    </xf>
    <xf numFmtId="0" fontId="100" fillId="0" borderId="53" xfId="0" applyFont="1" applyFill="1" applyBorder="1" applyAlignment="1">
      <alignment horizontal="center" vertical="center" wrapText="1"/>
    </xf>
    <xf numFmtId="1" fontId="100" fillId="0" borderId="53" xfId="0" applyNumberFormat="1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67" xfId="0" applyFont="1" applyFill="1" applyBorder="1" applyAlignment="1">
      <alignment horizontal="center" vertical="center" wrapText="1"/>
    </xf>
    <xf numFmtId="49" fontId="100" fillId="0" borderId="42" xfId="0" applyNumberFormat="1" applyFont="1" applyFill="1" applyBorder="1" applyAlignment="1">
      <alignment horizontal="left" vertical="center" wrapText="1"/>
    </xf>
    <xf numFmtId="49" fontId="100" fillId="0" borderId="42" xfId="0" applyNumberFormat="1" applyFont="1" applyFill="1" applyBorder="1" applyAlignment="1">
      <alignment horizontal="center" vertical="center"/>
    </xf>
    <xf numFmtId="180" fontId="100" fillId="0" borderId="42" xfId="0" applyNumberFormat="1" applyFont="1" applyFill="1" applyBorder="1" applyAlignment="1" applyProtection="1">
      <alignment horizontal="center" vertical="center" wrapText="1"/>
      <protection/>
    </xf>
    <xf numFmtId="1" fontId="100" fillId="0" borderId="16" xfId="0" applyNumberFormat="1" applyFont="1" applyFill="1" applyBorder="1" applyAlignment="1">
      <alignment horizontal="center" vertical="center" wrapText="1"/>
    </xf>
    <xf numFmtId="0" fontId="100" fillId="0" borderId="73" xfId="0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center" vertical="center" wrapText="1"/>
    </xf>
    <xf numFmtId="0" fontId="100" fillId="0" borderId="14" xfId="0" applyNumberFormat="1" applyFont="1" applyFill="1" applyBorder="1" applyAlignment="1">
      <alignment horizontal="center" vertical="center" wrapText="1"/>
    </xf>
    <xf numFmtId="180" fontId="100" fillId="0" borderId="14" xfId="0" applyNumberFormat="1" applyFont="1" applyFill="1" applyBorder="1" applyAlignment="1" applyProtection="1">
      <alignment horizontal="center" vertical="center"/>
      <protection/>
    </xf>
    <xf numFmtId="0" fontId="100" fillId="0" borderId="21" xfId="0" applyNumberFormat="1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horizontal="center" vertical="center"/>
    </xf>
    <xf numFmtId="0" fontId="100" fillId="0" borderId="16" xfId="0" applyNumberFormat="1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 wrapText="1"/>
    </xf>
    <xf numFmtId="0" fontId="100" fillId="0" borderId="16" xfId="0" applyNumberFormat="1" applyFont="1" applyFill="1" applyBorder="1" applyAlignment="1">
      <alignment horizontal="center" vertical="center" wrapText="1"/>
    </xf>
    <xf numFmtId="0" fontId="100" fillId="0" borderId="70" xfId="0" applyFont="1" applyFill="1" applyBorder="1" applyAlignment="1">
      <alignment horizontal="center" vertical="center" wrapText="1"/>
    </xf>
    <xf numFmtId="49" fontId="100" fillId="0" borderId="0" xfId="0" applyNumberFormat="1" applyFont="1" applyFill="1" applyBorder="1" applyAlignment="1">
      <alignment horizontal="left" vertical="center" wrapText="1"/>
    </xf>
    <xf numFmtId="1" fontId="100" fillId="0" borderId="16" xfId="0" applyNumberFormat="1" applyFont="1" applyFill="1" applyBorder="1" applyAlignment="1">
      <alignment horizontal="center" vertical="center"/>
    </xf>
    <xf numFmtId="0" fontId="100" fillId="0" borderId="86" xfId="0" applyNumberFormat="1" applyFont="1" applyFill="1" applyBorder="1" applyAlignment="1">
      <alignment horizontal="center" vertical="center" wrapText="1"/>
    </xf>
    <xf numFmtId="49" fontId="100" fillId="0" borderId="45" xfId="0" applyNumberFormat="1" applyFont="1" applyFill="1" applyBorder="1" applyAlignment="1">
      <alignment horizontal="left" vertical="center" wrapText="1"/>
    </xf>
    <xf numFmtId="49" fontId="100" fillId="0" borderId="72" xfId="0" applyNumberFormat="1" applyFont="1" applyFill="1" applyBorder="1" applyAlignment="1">
      <alignment horizontal="center" vertical="center"/>
    </xf>
    <xf numFmtId="1" fontId="100" fillId="0" borderId="17" xfId="0" applyNumberFormat="1" applyFont="1" applyFill="1" applyBorder="1" applyAlignment="1">
      <alignment horizontal="center" vertical="center" wrapText="1"/>
    </xf>
    <xf numFmtId="1" fontId="100" fillId="0" borderId="12" xfId="0" applyNumberFormat="1" applyFont="1" applyFill="1" applyBorder="1" applyAlignment="1">
      <alignment horizontal="center" vertical="center"/>
    </xf>
    <xf numFmtId="0" fontId="100" fillId="0" borderId="12" xfId="0" applyNumberFormat="1" applyFont="1" applyFill="1" applyBorder="1" applyAlignment="1">
      <alignment horizontal="center" vertical="center" wrapText="1"/>
    </xf>
    <xf numFmtId="0" fontId="100" fillId="0" borderId="12" xfId="0" applyNumberFormat="1" applyFont="1" applyFill="1" applyBorder="1" applyAlignment="1" applyProtection="1">
      <alignment horizontal="center" vertical="center"/>
      <protection/>
    </xf>
    <xf numFmtId="0" fontId="100" fillId="0" borderId="72" xfId="0" applyFont="1" applyFill="1" applyBorder="1" applyAlignment="1">
      <alignment horizontal="center" vertical="center" wrapText="1"/>
    </xf>
    <xf numFmtId="49" fontId="100" fillId="0" borderId="0" xfId="0" applyNumberFormat="1" applyFont="1" applyFill="1" applyBorder="1" applyAlignment="1">
      <alignment horizontal="center" vertical="center" wrapText="1"/>
    </xf>
    <xf numFmtId="1" fontId="100" fillId="0" borderId="45" xfId="0" applyNumberFormat="1" applyFont="1" applyFill="1" applyBorder="1" applyAlignment="1">
      <alignment horizontal="center" vertical="center" wrapText="1"/>
    </xf>
    <xf numFmtId="49" fontId="100" fillId="0" borderId="10" xfId="0" applyNumberFormat="1" applyFont="1" applyFill="1" applyBorder="1" applyAlignment="1">
      <alignment horizontal="center" vertical="center" wrapText="1"/>
    </xf>
    <xf numFmtId="49" fontId="100" fillId="0" borderId="67" xfId="0" applyNumberFormat="1" applyFont="1" applyFill="1" applyBorder="1" applyAlignment="1">
      <alignment horizontal="center" vertical="center" wrapText="1"/>
    </xf>
    <xf numFmtId="49" fontId="100" fillId="0" borderId="38" xfId="0" applyNumberFormat="1" applyFont="1" applyFill="1" applyBorder="1" applyAlignment="1">
      <alignment horizontal="center" vertical="center"/>
    </xf>
    <xf numFmtId="0" fontId="100" fillId="0" borderId="23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horizontal="center" vertical="center" wrapText="1"/>
    </xf>
    <xf numFmtId="1" fontId="100" fillId="0" borderId="14" xfId="0" applyNumberFormat="1" applyFont="1" applyFill="1" applyBorder="1" applyAlignment="1">
      <alignment horizontal="center" vertical="center" wrapText="1"/>
    </xf>
    <xf numFmtId="180" fontId="100" fillId="0" borderId="14" xfId="0" applyNumberFormat="1" applyFont="1" applyFill="1" applyBorder="1" applyAlignment="1" applyProtection="1">
      <alignment vertical="center"/>
      <protection/>
    </xf>
    <xf numFmtId="49" fontId="100" fillId="0" borderId="80" xfId="0" applyNumberFormat="1" applyFont="1" applyFill="1" applyBorder="1" applyAlignment="1">
      <alignment horizontal="center" vertical="center"/>
    </xf>
    <xf numFmtId="49" fontId="100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3" fillId="0" borderId="18" xfId="0" applyNumberFormat="1" applyFont="1" applyFill="1" applyBorder="1" applyAlignment="1">
      <alignment horizontal="center" vertical="center" wrapText="1"/>
    </xf>
    <xf numFmtId="0" fontId="100" fillId="0" borderId="16" xfId="0" applyNumberFormat="1" applyFont="1" applyFill="1" applyBorder="1" applyAlignment="1" applyProtection="1">
      <alignment horizontal="center" vertical="center" wrapText="1"/>
      <protection/>
    </xf>
    <xf numFmtId="49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16" xfId="0" applyFont="1" applyFill="1" applyBorder="1" applyAlignment="1">
      <alignment horizontal="center" vertical="center" wrapText="1"/>
    </xf>
    <xf numFmtId="49" fontId="104" fillId="0" borderId="16" xfId="0" applyNumberFormat="1" applyFont="1" applyFill="1" applyBorder="1" applyAlignment="1">
      <alignment horizontal="center" vertical="center" wrapText="1"/>
    </xf>
    <xf numFmtId="184" fontId="104" fillId="0" borderId="16" xfId="0" applyNumberFormat="1" applyFont="1" applyFill="1" applyBorder="1" applyAlignment="1" applyProtection="1">
      <alignment horizontal="center" vertical="center" wrapText="1"/>
      <protection/>
    </xf>
    <xf numFmtId="182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16" xfId="0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vertical="center" wrapText="1"/>
    </xf>
    <xf numFmtId="182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3" fillId="0" borderId="14" xfId="0" applyNumberFormat="1" applyFont="1" applyFill="1" applyBorder="1" applyAlignment="1">
      <alignment horizontal="center" vertical="center"/>
    </xf>
    <xf numFmtId="180" fontId="103" fillId="0" borderId="10" xfId="0" applyNumberFormat="1" applyFont="1" applyFill="1" applyBorder="1" applyAlignment="1" applyProtection="1">
      <alignment vertical="center"/>
      <protection/>
    </xf>
    <xf numFmtId="180" fontId="105" fillId="0" borderId="0" xfId="0" applyNumberFormat="1" applyFont="1" applyFill="1" applyBorder="1" applyAlignment="1" applyProtection="1">
      <alignment vertical="center"/>
      <protection/>
    </xf>
    <xf numFmtId="180" fontId="103" fillId="0" borderId="0" xfId="0" applyNumberFormat="1" applyFont="1" applyFill="1" applyBorder="1" applyAlignment="1" applyProtection="1">
      <alignment horizontal="center" vertical="center"/>
      <protection/>
    </xf>
    <xf numFmtId="185" fontId="10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82" fontId="106" fillId="0" borderId="0" xfId="0" applyNumberFormat="1" applyFont="1" applyFill="1" applyBorder="1" applyAlignment="1">
      <alignment horizontal="center" vertical="center" wrapText="1"/>
    </xf>
    <xf numFmtId="182" fontId="103" fillId="0" borderId="0" xfId="0" applyNumberFormat="1" applyFont="1" applyFill="1" applyBorder="1" applyAlignment="1" applyProtection="1">
      <alignment vertical="center"/>
      <protection/>
    </xf>
    <xf numFmtId="0" fontId="103" fillId="0" borderId="12" xfId="0" applyFont="1" applyFill="1" applyBorder="1" applyAlignment="1">
      <alignment horizontal="center" vertical="center" wrapText="1"/>
    </xf>
    <xf numFmtId="0" fontId="100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80" fontId="100" fillId="0" borderId="34" xfId="0" applyNumberFormat="1" applyFont="1" applyFill="1" applyBorder="1" applyAlignment="1" applyProtection="1">
      <alignment vertical="center"/>
      <protection/>
    </xf>
    <xf numFmtId="0" fontId="100" fillId="0" borderId="34" xfId="0" applyNumberFormat="1" applyFont="1" applyFill="1" applyBorder="1" applyAlignment="1">
      <alignment horizontal="center" vertical="center" wrapText="1"/>
    </xf>
    <xf numFmtId="0" fontId="100" fillId="0" borderId="34" xfId="0" applyFont="1" applyFill="1" applyBorder="1" applyAlignment="1">
      <alignment horizontal="center" vertical="center" wrapText="1"/>
    </xf>
    <xf numFmtId="0" fontId="100" fillId="0" borderId="85" xfId="0" applyFont="1" applyFill="1" applyBorder="1" applyAlignment="1">
      <alignment horizontal="center" vertical="center" wrapText="1"/>
    </xf>
    <xf numFmtId="49" fontId="100" fillId="0" borderId="71" xfId="0" applyNumberFormat="1" applyFont="1" applyFill="1" applyBorder="1" applyAlignment="1">
      <alignment horizontal="left" vertical="center" wrapText="1"/>
    </xf>
    <xf numFmtId="49" fontId="100" fillId="0" borderId="23" xfId="0" applyNumberFormat="1" applyFont="1" applyFill="1" applyBorder="1" applyAlignment="1">
      <alignment horizontal="center" vertical="center"/>
    </xf>
    <xf numFmtId="1" fontId="100" fillId="0" borderId="42" xfId="0" applyNumberFormat="1" applyFont="1" applyFill="1" applyBorder="1" applyAlignment="1">
      <alignment horizontal="center" vertical="center" wrapText="1"/>
    </xf>
    <xf numFmtId="1" fontId="100" fillId="0" borderId="88" xfId="0" applyNumberFormat="1" applyFont="1" applyFill="1" applyBorder="1" applyAlignment="1">
      <alignment horizontal="center" vertical="center"/>
    </xf>
    <xf numFmtId="1" fontId="100" fillId="0" borderId="40" xfId="0" applyNumberFormat="1" applyFont="1" applyFill="1" applyBorder="1" applyAlignment="1">
      <alignment horizontal="center" vertical="center" wrapText="1"/>
    </xf>
    <xf numFmtId="0" fontId="100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00" fillId="0" borderId="89" xfId="0" applyNumberFormat="1" applyFont="1" applyFill="1" applyBorder="1" applyAlignment="1" applyProtection="1">
      <alignment horizontal="center" vertical="center"/>
      <protection/>
    </xf>
    <xf numFmtId="49" fontId="100" fillId="0" borderId="48" xfId="0" applyNumberFormat="1" applyFont="1" applyFill="1" applyBorder="1" applyAlignment="1">
      <alignment horizontal="left" vertical="center" wrapText="1"/>
    </xf>
    <xf numFmtId="49" fontId="100" fillId="0" borderId="90" xfId="0" applyNumberFormat="1" applyFont="1" applyFill="1" applyBorder="1" applyAlignment="1">
      <alignment horizontal="center" vertical="center"/>
    </xf>
    <xf numFmtId="0" fontId="100" fillId="0" borderId="91" xfId="0" applyNumberFormat="1" applyFont="1" applyFill="1" applyBorder="1" applyAlignment="1">
      <alignment horizontal="center" vertical="center"/>
    </xf>
    <xf numFmtId="49" fontId="100" fillId="0" borderId="48" xfId="0" applyNumberFormat="1" applyFont="1" applyFill="1" applyBorder="1" applyAlignment="1">
      <alignment horizontal="center" vertical="center"/>
    </xf>
    <xf numFmtId="0" fontId="100" fillId="0" borderId="36" xfId="0" applyNumberFormat="1" applyFont="1" applyFill="1" applyBorder="1" applyAlignment="1">
      <alignment horizontal="center" vertical="center"/>
    </xf>
    <xf numFmtId="0" fontId="100" fillId="0" borderId="48" xfId="0" applyFont="1" applyFill="1" applyBorder="1" applyAlignment="1">
      <alignment horizontal="center" vertical="center" wrapText="1"/>
    </xf>
    <xf numFmtId="1" fontId="100" fillId="0" borderId="48" xfId="0" applyNumberFormat="1" applyFont="1" applyFill="1" applyBorder="1" applyAlignment="1">
      <alignment horizontal="center" vertical="center" wrapText="1"/>
    </xf>
    <xf numFmtId="0" fontId="100" fillId="0" borderId="92" xfId="0" applyFont="1" applyFill="1" applyBorder="1" applyAlignment="1">
      <alignment horizontal="center" vertical="center" wrapText="1"/>
    </xf>
    <xf numFmtId="0" fontId="100" fillId="0" borderId="24" xfId="0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 applyProtection="1">
      <alignment horizontal="center" vertical="center"/>
      <protection/>
    </xf>
    <xf numFmtId="0" fontId="100" fillId="0" borderId="81" xfId="0" applyNumberFormat="1" applyFont="1" applyFill="1" applyBorder="1" applyAlignment="1" applyProtection="1">
      <alignment horizontal="center" vertical="center"/>
      <protection/>
    </xf>
    <xf numFmtId="0" fontId="100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 wrapText="1"/>
    </xf>
    <xf numFmtId="0" fontId="100" fillId="0" borderId="24" xfId="0" applyNumberFormat="1" applyFont="1" applyFill="1" applyBorder="1" applyAlignment="1">
      <alignment horizontal="center" vertical="center" wrapText="1"/>
    </xf>
    <xf numFmtId="0" fontId="100" fillId="0" borderId="25" xfId="0" applyNumberFormat="1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>
      <alignment horizontal="center" vertical="center" wrapText="1"/>
    </xf>
    <xf numFmtId="49" fontId="100" fillId="0" borderId="27" xfId="0" applyNumberFormat="1" applyFont="1" applyFill="1" applyBorder="1" applyAlignment="1">
      <alignment horizontal="center" vertical="center" wrapText="1"/>
    </xf>
    <xf numFmtId="49" fontId="100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100" fillId="0" borderId="41" xfId="0" applyFont="1" applyFill="1" applyBorder="1" applyAlignment="1">
      <alignment horizontal="center" vertical="center" wrapText="1"/>
    </xf>
    <xf numFmtId="0" fontId="100" fillId="0" borderId="38" xfId="0" applyFont="1" applyFill="1" applyBorder="1" applyAlignment="1">
      <alignment horizontal="center" vertical="center" wrapText="1"/>
    </xf>
    <xf numFmtId="49" fontId="100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00" fillId="0" borderId="53" xfId="0" applyNumberFormat="1" applyFont="1" applyFill="1" applyBorder="1" applyAlignment="1">
      <alignment horizontal="center" vertical="center"/>
    </xf>
    <xf numFmtId="1" fontId="100" fillId="0" borderId="52" xfId="0" applyNumberFormat="1" applyFont="1" applyFill="1" applyBorder="1" applyAlignment="1">
      <alignment horizontal="center" vertical="center"/>
    </xf>
    <xf numFmtId="0" fontId="100" fillId="0" borderId="93" xfId="0" applyFont="1" applyFill="1" applyBorder="1" applyAlignment="1">
      <alignment horizontal="center" vertical="center" wrapText="1"/>
    </xf>
    <xf numFmtId="0" fontId="100" fillId="0" borderId="94" xfId="0" applyFont="1" applyFill="1" applyBorder="1" applyAlignment="1">
      <alignment horizontal="center" vertical="center" wrapText="1"/>
    </xf>
    <xf numFmtId="0" fontId="100" fillId="0" borderId="53" xfId="0" applyNumberFormat="1" applyFont="1" applyFill="1" applyBorder="1" applyAlignment="1">
      <alignment horizontal="center" vertical="center" wrapText="1"/>
    </xf>
    <xf numFmtId="0" fontId="100" fillId="0" borderId="53" xfId="0" applyNumberFormat="1" applyFont="1" applyFill="1" applyBorder="1" applyAlignment="1" applyProtection="1">
      <alignment horizontal="center" vertical="center"/>
      <protection/>
    </xf>
    <xf numFmtId="0" fontId="100" fillId="0" borderId="87" xfId="0" applyFont="1" applyFill="1" applyBorder="1" applyAlignment="1">
      <alignment horizontal="center" vertical="center" wrapText="1"/>
    </xf>
    <xf numFmtId="0" fontId="100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00" fillId="0" borderId="19" xfId="0" applyNumberFormat="1" applyFont="1" applyFill="1" applyBorder="1" applyAlignment="1">
      <alignment horizontal="center" vertical="center" wrapText="1"/>
    </xf>
    <xf numFmtId="0" fontId="100" fillId="0" borderId="38" xfId="0" applyNumberFormat="1" applyFont="1" applyFill="1" applyBorder="1" applyAlignment="1">
      <alignment horizontal="center" vertical="center" wrapText="1"/>
    </xf>
    <xf numFmtId="0" fontId="100" fillId="0" borderId="42" xfId="0" applyNumberFormat="1" applyFont="1" applyFill="1" applyBorder="1" applyAlignment="1">
      <alignment horizontal="center" vertical="center" wrapText="1"/>
    </xf>
    <xf numFmtId="0" fontId="100" fillId="0" borderId="73" xfId="0" applyNumberFormat="1" applyFont="1" applyFill="1" applyBorder="1" applyAlignment="1">
      <alignment horizontal="center" vertical="center" wrapText="1"/>
    </xf>
    <xf numFmtId="0" fontId="100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80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00" fillId="0" borderId="51" xfId="0" applyNumberFormat="1" applyFont="1" applyFill="1" applyBorder="1" applyAlignment="1">
      <alignment horizontal="left" vertical="center" wrapText="1"/>
    </xf>
    <xf numFmtId="49" fontId="100" fillId="0" borderId="96" xfId="0" applyNumberFormat="1" applyFont="1" applyFill="1" applyBorder="1" applyAlignment="1">
      <alignment horizontal="left" vertical="center" wrapText="1"/>
    </xf>
    <xf numFmtId="49" fontId="100" fillId="0" borderId="83" xfId="0" applyNumberFormat="1" applyFont="1" applyFill="1" applyBorder="1" applyAlignment="1">
      <alignment horizontal="center" vertical="center"/>
    </xf>
    <xf numFmtId="49" fontId="100" fillId="0" borderId="73" xfId="0" applyNumberFormat="1" applyFont="1" applyFill="1" applyBorder="1" applyAlignment="1">
      <alignment horizontal="left" vertical="center" wrapText="1"/>
    </xf>
    <xf numFmtId="49" fontId="100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82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7" fillId="0" borderId="98" xfId="0" applyNumberFormat="1" applyFont="1" applyFill="1" applyBorder="1" applyAlignment="1">
      <alignment horizontal="left" vertical="center" wrapText="1"/>
    </xf>
    <xf numFmtId="49" fontId="104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80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1" fontId="108" fillId="0" borderId="48" xfId="0" applyNumberFormat="1" applyFont="1" applyFill="1" applyBorder="1" applyAlignment="1" applyProtection="1">
      <alignment horizontal="center" vertical="center"/>
      <protection/>
    </xf>
    <xf numFmtId="182" fontId="104" fillId="0" borderId="48" xfId="0" applyNumberFormat="1" applyFont="1" applyFill="1" applyBorder="1" applyAlignment="1" applyProtection="1">
      <alignment horizontal="center" vertical="center"/>
      <protection/>
    </xf>
    <xf numFmtId="180" fontId="7" fillId="0" borderId="48" xfId="0" applyNumberFormat="1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80" fontId="3" fillId="0" borderId="34" xfId="0" applyNumberFormat="1" applyFont="1" applyFill="1" applyBorder="1" applyAlignment="1" applyProtection="1">
      <alignment horizontal="center" vertical="center" wrapText="1"/>
      <protection/>
    </xf>
    <xf numFmtId="183" fontId="4" fillId="0" borderId="34" xfId="0" applyNumberFormat="1" applyFont="1" applyFill="1" applyBorder="1" applyAlignment="1" applyProtection="1">
      <alignment horizontal="center" vertical="center" wrapText="1"/>
      <protection/>
    </xf>
    <xf numFmtId="180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82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4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82" fontId="3" fillId="0" borderId="48" xfId="0" applyNumberFormat="1" applyFont="1" applyFill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center" vertical="center" wrapText="1"/>
    </xf>
    <xf numFmtId="180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80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81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2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80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83" fontId="4" fillId="0" borderId="102" xfId="0" applyNumberFormat="1" applyFont="1" applyFill="1" applyBorder="1" applyAlignment="1" applyProtection="1">
      <alignment horizontal="center" vertical="center" wrapText="1"/>
      <protection/>
    </xf>
    <xf numFmtId="180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0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2" fillId="0" borderId="33" xfId="0" applyNumberFormat="1" applyFont="1" applyFill="1" applyBorder="1" applyAlignment="1">
      <alignment horizontal="center" vertical="center"/>
    </xf>
    <xf numFmtId="0" fontId="102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85" fontId="109" fillId="0" borderId="0" xfId="0" applyNumberFormat="1" applyFont="1" applyFill="1" applyBorder="1" applyAlignment="1" applyProtection="1">
      <alignment horizontal="center" vertical="center"/>
      <protection/>
    </xf>
    <xf numFmtId="49" fontId="100" fillId="0" borderId="81" xfId="0" applyNumberFormat="1" applyFont="1" applyFill="1" applyBorder="1" applyAlignment="1">
      <alignment horizontal="center" vertical="center" wrapText="1"/>
    </xf>
    <xf numFmtId="49" fontId="100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8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2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100" fillId="0" borderId="16" xfId="0" applyNumberFormat="1" applyFont="1" applyFill="1" applyBorder="1" applyAlignment="1" applyProtection="1">
      <alignment vertical="center" wrapText="1"/>
      <protection/>
    </xf>
    <xf numFmtId="0" fontId="103" fillId="0" borderId="10" xfId="0" applyNumberFormat="1" applyFont="1" applyFill="1" applyBorder="1" applyAlignment="1" applyProtection="1">
      <alignment horizontal="center" vertical="center"/>
      <protection/>
    </xf>
    <xf numFmtId="182" fontId="103" fillId="0" borderId="10" xfId="0" applyNumberFormat="1" applyFont="1" applyFill="1" applyBorder="1" applyAlignment="1" applyProtection="1">
      <alignment horizontal="center" vertical="center"/>
      <protection/>
    </xf>
    <xf numFmtId="0" fontId="103" fillId="0" borderId="33" xfId="0" applyNumberFormat="1" applyFont="1" applyFill="1" applyBorder="1" applyAlignment="1" applyProtection="1">
      <alignment horizontal="center" vertical="center"/>
      <protection/>
    </xf>
    <xf numFmtId="0" fontId="103" fillId="0" borderId="16" xfId="0" applyNumberFormat="1" applyFont="1" applyFill="1" applyBorder="1" applyAlignment="1" applyProtection="1">
      <alignment horizontal="center" vertical="center"/>
      <protection/>
    </xf>
    <xf numFmtId="185" fontId="103" fillId="0" borderId="16" xfId="0" applyNumberFormat="1" applyFont="1" applyFill="1" applyBorder="1" applyAlignment="1" applyProtection="1">
      <alignment horizontal="center" vertical="center"/>
      <protection/>
    </xf>
    <xf numFmtId="0" fontId="103" fillId="0" borderId="24" xfId="0" applyNumberFormat="1" applyFont="1" applyFill="1" applyBorder="1" applyAlignment="1" applyProtection="1">
      <alignment horizontal="center" vertical="center"/>
      <protection/>
    </xf>
    <xf numFmtId="0" fontId="103" fillId="0" borderId="10" xfId="0" applyNumberFormat="1" applyFont="1" applyFill="1" applyBorder="1" applyAlignment="1">
      <alignment horizontal="center" vertical="center"/>
    </xf>
    <xf numFmtId="1" fontId="103" fillId="0" borderId="10" xfId="0" applyNumberFormat="1" applyFont="1" applyFill="1" applyBorder="1" applyAlignment="1">
      <alignment horizontal="center" vertical="center" wrapText="1"/>
    </xf>
    <xf numFmtId="1" fontId="103" fillId="0" borderId="10" xfId="0" applyNumberFormat="1" applyFont="1" applyFill="1" applyBorder="1" applyAlignment="1">
      <alignment horizontal="center" vertical="center"/>
    </xf>
    <xf numFmtId="0" fontId="103" fillId="0" borderId="53" xfId="0" applyNumberFormat="1" applyFont="1" applyFill="1" applyBorder="1" applyAlignment="1" applyProtection="1">
      <alignment horizontal="center" vertical="center"/>
      <protection/>
    </xf>
    <xf numFmtId="0" fontId="103" fillId="0" borderId="41" xfId="0" applyNumberFormat="1" applyFont="1" applyFill="1" applyBorder="1" applyAlignment="1">
      <alignment horizontal="center" vertical="center" wrapText="1"/>
    </xf>
    <xf numFmtId="0" fontId="103" fillId="0" borderId="41" xfId="0" applyNumberFormat="1" applyFont="1" applyFill="1" applyBorder="1" applyAlignment="1">
      <alignment horizontal="center" vertical="center"/>
    </xf>
    <xf numFmtId="0" fontId="103" fillId="0" borderId="38" xfId="0" applyNumberFormat="1" applyFont="1" applyFill="1" applyBorder="1" applyAlignment="1">
      <alignment horizontal="center" vertical="center" wrapText="1"/>
    </xf>
    <xf numFmtId="0" fontId="103" fillId="0" borderId="21" xfId="0" applyNumberFormat="1" applyFont="1" applyFill="1" applyBorder="1" applyAlignment="1">
      <alignment horizontal="center" vertical="center" wrapText="1"/>
    </xf>
    <xf numFmtId="1" fontId="103" fillId="0" borderId="12" xfId="0" applyNumberFormat="1" applyFont="1" applyFill="1" applyBorder="1" applyAlignment="1">
      <alignment horizontal="center" vertical="center"/>
    </xf>
    <xf numFmtId="0" fontId="103" fillId="0" borderId="12" xfId="0" applyNumberFormat="1" applyFont="1" applyFill="1" applyBorder="1" applyAlignment="1">
      <alignment horizontal="center" vertical="center"/>
    </xf>
    <xf numFmtId="182" fontId="105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193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193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193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05" fillId="34" borderId="16" xfId="57" applyNumberFormat="1" applyFont="1" applyFill="1" applyBorder="1" applyAlignment="1" applyProtection="1">
      <alignment horizontal="center" vertical="center"/>
      <protection/>
    </xf>
    <xf numFmtId="0" fontId="105" fillId="34" borderId="48" xfId="57" applyNumberFormat="1" applyFont="1" applyFill="1" applyBorder="1" applyAlignment="1" applyProtection="1">
      <alignment horizontal="left" vertical="center" wrapText="1"/>
      <protection/>
    </xf>
    <xf numFmtId="0" fontId="110" fillId="34" borderId="16" xfId="57" applyNumberFormat="1" applyFont="1" applyFill="1" applyBorder="1" applyAlignment="1" applyProtection="1">
      <alignment horizontal="center" vertical="center"/>
      <protection/>
    </xf>
    <xf numFmtId="193" fontId="105" fillId="34" borderId="16" xfId="57" applyNumberFormat="1" applyFont="1" applyFill="1" applyBorder="1" applyAlignment="1" applyProtection="1">
      <alignment horizontal="center" vertical="center"/>
      <protection/>
    </xf>
    <xf numFmtId="0" fontId="111" fillId="34" borderId="16" xfId="0" applyFont="1" applyFill="1" applyBorder="1" applyAlignment="1">
      <alignment horizontal="center"/>
    </xf>
    <xf numFmtId="0" fontId="105" fillId="34" borderId="16" xfId="0" applyFont="1" applyFill="1" applyBorder="1" applyAlignment="1">
      <alignment horizontal="center"/>
    </xf>
    <xf numFmtId="0" fontId="105" fillId="34" borderId="16" xfId="57" applyFont="1" applyFill="1" applyBorder="1" applyAlignment="1">
      <alignment horizontal="center" vertical="center" wrapText="1"/>
      <protection/>
    </xf>
    <xf numFmtId="49" fontId="112" fillId="34" borderId="16" xfId="0" applyNumberFormat="1" applyFont="1" applyFill="1" applyBorder="1" applyAlignment="1" applyProtection="1">
      <alignment horizontal="center" vertical="center" wrapText="1"/>
      <protection/>
    </xf>
    <xf numFmtId="180" fontId="2" fillId="34" borderId="45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180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84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84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05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5" fillId="34" borderId="127" xfId="57" applyNumberFormat="1" applyFont="1" applyFill="1" applyBorder="1" applyAlignment="1" applyProtection="1">
      <alignment horizontal="left" vertical="center"/>
      <protection/>
    </xf>
    <xf numFmtId="0" fontId="105" fillId="34" borderId="106" xfId="0" applyFont="1" applyFill="1" applyBorder="1" applyAlignment="1">
      <alignment/>
    </xf>
    <xf numFmtId="0" fontId="105" fillId="34" borderId="106" xfId="0" applyFont="1" applyFill="1" applyBorder="1" applyAlignment="1">
      <alignment horizontal="center"/>
    </xf>
    <xf numFmtId="0" fontId="105" fillId="34" borderId="102" xfId="0" applyFont="1" applyFill="1" applyBorder="1" applyAlignment="1">
      <alignment horizontal="center"/>
    </xf>
    <xf numFmtId="0" fontId="105" fillId="34" borderId="101" xfId="0" applyFont="1" applyFill="1" applyBorder="1" applyAlignment="1">
      <alignment/>
    </xf>
    <xf numFmtId="0" fontId="105" fillId="34" borderId="132" xfId="0" applyFont="1" applyFill="1" applyBorder="1" applyAlignment="1">
      <alignment horizontal="center"/>
    </xf>
    <xf numFmtId="0" fontId="105" fillId="34" borderId="132" xfId="0" applyFont="1" applyFill="1" applyBorder="1" applyAlignment="1">
      <alignment/>
    </xf>
    <xf numFmtId="0" fontId="105" fillId="34" borderId="102" xfId="0" applyFont="1" applyFill="1" applyBorder="1" applyAlignment="1">
      <alignment/>
    </xf>
    <xf numFmtId="49" fontId="105" fillId="34" borderId="117" xfId="0" applyNumberFormat="1" applyFont="1" applyFill="1" applyBorder="1" applyAlignment="1" applyProtection="1">
      <alignment horizontal="center" vertical="center"/>
      <protection/>
    </xf>
    <xf numFmtId="49" fontId="105" fillId="34" borderId="127" xfId="57" applyNumberFormat="1" applyFont="1" applyFill="1" applyBorder="1" applyAlignment="1">
      <alignment vertical="center" wrapText="1"/>
      <protection/>
    </xf>
    <xf numFmtId="0" fontId="105" fillId="34" borderId="106" xfId="0" applyFont="1" applyFill="1" applyBorder="1" applyAlignment="1">
      <alignment horizontal="center" wrapText="1"/>
    </xf>
    <xf numFmtId="0" fontId="113" fillId="34" borderId="101" xfId="0" applyFont="1" applyFill="1" applyBorder="1" applyAlignment="1">
      <alignment horizontal="center"/>
    </xf>
    <xf numFmtId="0" fontId="105" fillId="34" borderId="132" xfId="0" applyFont="1" applyFill="1" applyBorder="1" applyAlignment="1">
      <alignment horizontal="center" wrapText="1"/>
    </xf>
    <xf numFmtId="0" fontId="105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82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5" fillId="34" borderId="16" xfId="57" applyNumberFormat="1" applyFont="1" applyFill="1" applyBorder="1" applyAlignment="1">
      <alignment horizontal="left" vertical="center" wrapText="1"/>
      <protection/>
    </xf>
    <xf numFmtId="0" fontId="105" fillId="34" borderId="16" xfId="0" applyFont="1" applyFill="1" applyBorder="1" applyAlignment="1">
      <alignment horizontal="center" wrapText="1"/>
    </xf>
    <xf numFmtId="0" fontId="110" fillId="34" borderId="16" xfId="0" applyFont="1" applyFill="1" applyBorder="1" applyAlignment="1">
      <alignment horizontal="center"/>
    </xf>
    <xf numFmtId="0" fontId="105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5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5" fillId="34" borderId="128" xfId="0" applyFont="1" applyFill="1" applyBorder="1" applyAlignment="1">
      <alignment horizontal="center"/>
    </xf>
    <xf numFmtId="49" fontId="100" fillId="0" borderId="94" xfId="0" applyNumberFormat="1" applyFont="1" applyFill="1" applyBorder="1" applyAlignment="1">
      <alignment horizontal="center" vertical="center" wrapText="1"/>
    </xf>
    <xf numFmtId="49" fontId="100" fillId="0" borderId="17" xfId="0" applyNumberFormat="1" applyFont="1" applyFill="1" applyBorder="1" applyAlignment="1">
      <alignment horizontal="left" vertical="center" wrapText="1"/>
    </xf>
    <xf numFmtId="0" fontId="103" fillId="0" borderId="23" xfId="0" applyNumberFormat="1" applyFont="1" applyFill="1" applyBorder="1" applyAlignment="1">
      <alignment horizontal="center" vertical="center"/>
    </xf>
    <xf numFmtId="1" fontId="100" fillId="0" borderId="23" xfId="0" applyNumberFormat="1" applyFont="1" applyFill="1" applyBorder="1" applyAlignment="1">
      <alignment horizontal="center" vertical="center" wrapText="1"/>
    </xf>
    <xf numFmtId="0" fontId="100" fillId="0" borderId="78" xfId="0" applyFont="1" applyFill="1" applyBorder="1" applyAlignment="1">
      <alignment horizontal="center" vertical="center" wrapText="1"/>
    </xf>
    <xf numFmtId="0" fontId="100" fillId="0" borderId="52" xfId="0" applyNumberFormat="1" applyFont="1" applyFill="1" applyBorder="1" applyAlignment="1">
      <alignment horizontal="center" vertical="center" wrapText="1"/>
    </xf>
    <xf numFmtId="0" fontId="100" fillId="0" borderId="93" xfId="0" applyNumberFormat="1" applyFont="1" applyFill="1" applyBorder="1" applyAlignment="1">
      <alignment horizontal="center" vertical="center" wrapText="1"/>
    </xf>
    <xf numFmtId="0" fontId="114" fillId="0" borderId="16" xfId="0" applyNumberFormat="1" applyFont="1" applyFill="1" applyBorder="1" applyAlignment="1" applyProtection="1">
      <alignment horizontal="center" vertical="center"/>
      <protection/>
    </xf>
    <xf numFmtId="0" fontId="114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vertical="center"/>
      <protection/>
    </xf>
    <xf numFmtId="180" fontId="6" fillId="0" borderId="16" xfId="0" applyNumberFormat="1" applyFont="1" applyFill="1" applyBorder="1" applyAlignment="1" applyProtection="1">
      <alignment vertical="center"/>
      <protection/>
    </xf>
    <xf numFmtId="185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80" fontId="3" fillId="0" borderId="103" xfId="0" applyNumberFormat="1" applyFont="1" applyFill="1" applyBorder="1" applyAlignment="1" applyProtection="1">
      <alignment horizontal="center" vertical="center" wrapText="1"/>
      <protection/>
    </xf>
    <xf numFmtId="180" fontId="3" fillId="0" borderId="44" xfId="0" applyNumberFormat="1" applyFont="1" applyFill="1" applyBorder="1" applyAlignment="1" applyProtection="1">
      <alignment vertical="center"/>
      <protection/>
    </xf>
    <xf numFmtId="182" fontId="28" fillId="0" borderId="0" xfId="0" applyNumberFormat="1" applyFont="1" applyBorder="1" applyAlignment="1">
      <alignment horizontal="center" vertical="center" wrapText="1"/>
    </xf>
    <xf numFmtId="182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80" fontId="3" fillId="0" borderId="51" xfId="0" applyNumberFormat="1" applyFont="1" applyFill="1" applyBorder="1" applyAlignment="1" applyProtection="1">
      <alignment vertical="center"/>
      <protection/>
    </xf>
    <xf numFmtId="181" fontId="3" fillId="0" borderId="66" xfId="0" applyNumberFormat="1" applyFont="1" applyFill="1" applyBorder="1" applyAlignment="1" applyProtection="1">
      <alignment horizontal="center" vertical="center"/>
      <protection/>
    </xf>
    <xf numFmtId="181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181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8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82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0" fontId="3" fillId="34" borderId="16" xfId="57" applyFont="1" applyFill="1" applyBorder="1" applyAlignment="1">
      <alignment horizontal="center" vertical="center" wrapText="1"/>
      <protection/>
    </xf>
    <xf numFmtId="180" fontId="2" fillId="0" borderId="51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80" fontId="3" fillId="0" borderId="57" xfId="0" applyNumberFormat="1" applyFont="1" applyFill="1" applyBorder="1" applyAlignment="1" applyProtection="1">
      <alignment vertical="center"/>
      <protection/>
    </xf>
    <xf numFmtId="180" fontId="3" fillId="0" borderId="28" xfId="0" applyNumberFormat="1" applyFont="1" applyFill="1" applyBorder="1" applyAlignment="1" applyProtection="1">
      <alignment vertical="center"/>
      <protection/>
    </xf>
    <xf numFmtId="180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82" fontId="4" fillId="0" borderId="58" xfId="0" applyNumberFormat="1" applyFont="1" applyFill="1" applyBorder="1" applyAlignment="1">
      <alignment horizontal="center" vertical="center" wrapText="1"/>
    </xf>
    <xf numFmtId="182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80" fontId="103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80" fontId="3" fillId="0" borderId="111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81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5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82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80" fontId="35" fillId="0" borderId="51" xfId="0" applyNumberFormat="1" applyFont="1" applyFill="1" applyBorder="1" applyAlignment="1" applyProtection="1">
      <alignment vertical="center"/>
      <protection/>
    </xf>
    <xf numFmtId="180" fontId="35" fillId="0" borderId="16" xfId="0" applyNumberFormat="1" applyFont="1" applyFill="1" applyBorder="1" applyAlignment="1" applyProtection="1">
      <alignment vertical="center"/>
      <protection/>
    </xf>
    <xf numFmtId="180" fontId="35" fillId="0" borderId="0" xfId="0" applyNumberFormat="1" applyFont="1" applyFill="1" applyBorder="1" applyAlignment="1" applyProtection="1">
      <alignment vertical="center"/>
      <protection/>
    </xf>
    <xf numFmtId="180" fontId="3" fillId="0" borderId="51" xfId="0" applyNumberFormat="1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182" fontId="4" fillId="0" borderId="129" xfId="0" applyNumberFormat="1" applyFont="1" applyFill="1" applyBorder="1" applyAlignment="1" applyProtection="1">
      <alignment horizontal="center" vertical="center" wrapText="1"/>
      <protection/>
    </xf>
    <xf numFmtId="182" fontId="3" fillId="0" borderId="5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80" fontId="3" fillId="0" borderId="41" xfId="0" applyNumberFormat="1" applyFont="1" applyFill="1" applyBorder="1" applyAlignment="1" applyProtection="1">
      <alignment horizontal="center" vertical="center" wrapText="1"/>
      <protection/>
    </xf>
    <xf numFmtId="181" fontId="3" fillId="0" borderId="41" xfId="0" applyNumberFormat="1" applyFont="1" applyFill="1" applyBorder="1" applyAlignment="1" applyProtection="1">
      <alignment horizontal="center" vertical="center"/>
      <protection/>
    </xf>
    <xf numFmtId="181" fontId="3" fillId="0" borderId="75" xfId="0" applyNumberFormat="1" applyFont="1" applyFill="1" applyBorder="1" applyAlignment="1" applyProtection="1">
      <alignment horizontal="center" vertical="center"/>
      <protection/>
    </xf>
    <xf numFmtId="180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80" fontId="3" fillId="0" borderId="145" xfId="0" applyNumberFormat="1" applyFont="1" applyFill="1" applyBorder="1" applyAlignment="1" applyProtection="1">
      <alignment horizontal="center" vertical="center" wrapText="1"/>
      <protection/>
    </xf>
    <xf numFmtId="182" fontId="3" fillId="0" borderId="117" xfId="0" applyNumberFormat="1" applyFont="1" applyFill="1" applyBorder="1" applyAlignment="1" applyProtection="1">
      <alignment horizontal="center" vertical="center"/>
      <protection/>
    </xf>
    <xf numFmtId="182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191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82" fontId="3" fillId="0" borderId="126" xfId="0" applyNumberFormat="1" applyFont="1" applyFill="1" applyBorder="1" applyAlignment="1" applyProtection="1">
      <alignment horizontal="center" vertical="center"/>
      <protection/>
    </xf>
    <xf numFmtId="180" fontId="3" fillId="0" borderId="53" xfId="0" applyNumberFormat="1" applyFont="1" applyFill="1" applyBorder="1" applyAlignment="1">
      <alignment horizontal="center" vertical="center" wrapText="1"/>
    </xf>
    <xf numFmtId="180" fontId="3" fillId="0" borderId="93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80" fontId="3" fillId="0" borderId="95" xfId="0" applyNumberFormat="1" applyFont="1" applyFill="1" applyBorder="1" applyAlignment="1" applyProtection="1">
      <alignment horizontal="center" vertical="center" wrapText="1"/>
      <protection/>
    </xf>
    <xf numFmtId="182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82" fontId="4" fillId="0" borderId="131" xfId="0" applyNumberFormat="1" applyFont="1" applyFill="1" applyBorder="1" applyAlignment="1" applyProtection="1">
      <alignment horizontal="center" vertical="center" wrapText="1"/>
      <protection/>
    </xf>
    <xf numFmtId="181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82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82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82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80" fontId="106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181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93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186" fontId="3" fillId="0" borderId="58" xfId="0" applyNumberFormat="1" applyFont="1" applyFill="1" applyBorder="1" applyAlignment="1" applyProtection="1">
      <alignment vertical="center"/>
      <protection/>
    </xf>
    <xf numFmtId="0" fontId="3" fillId="0" borderId="154" xfId="0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2" fontId="3" fillId="0" borderId="126" xfId="0" applyNumberFormat="1" applyFont="1" applyFill="1" applyBorder="1" applyAlignment="1">
      <alignment horizontal="center" vertical="center"/>
    </xf>
    <xf numFmtId="182" fontId="3" fillId="0" borderId="117" xfId="0" applyNumberFormat="1" applyFont="1" applyFill="1" applyBorder="1" applyAlignment="1">
      <alignment horizontal="center" vertical="center"/>
    </xf>
    <xf numFmtId="182" fontId="3" fillId="0" borderId="155" xfId="0" applyNumberFormat="1" applyFont="1" applyFill="1" applyBorder="1" applyAlignment="1">
      <alignment horizontal="center" vertical="center"/>
    </xf>
    <xf numFmtId="182" fontId="3" fillId="0" borderId="121" xfId="0" applyNumberFormat="1" applyFont="1" applyFill="1" applyBorder="1" applyAlignment="1" applyProtection="1">
      <alignment horizontal="center" vertical="center"/>
      <protection/>
    </xf>
    <xf numFmtId="182" fontId="3" fillId="0" borderId="112" xfId="0" applyNumberFormat="1" applyFont="1" applyFill="1" applyBorder="1" applyAlignment="1" applyProtection="1">
      <alignment horizontal="center" vertical="center"/>
      <protection/>
    </xf>
    <xf numFmtId="182" fontId="3" fillId="0" borderId="156" xfId="0" applyNumberFormat="1" applyFont="1" applyFill="1" applyBorder="1" applyAlignment="1" applyProtection="1">
      <alignment horizontal="center" vertical="center"/>
      <protection/>
    </xf>
    <xf numFmtId="182" fontId="3" fillId="0" borderId="157" xfId="0" applyNumberFormat="1" applyFont="1" applyFill="1" applyBorder="1" applyAlignment="1" applyProtection="1">
      <alignment horizontal="center" vertical="center" wrapText="1"/>
      <protection/>
    </xf>
    <xf numFmtId="182" fontId="3" fillId="0" borderId="117" xfId="0" applyNumberFormat="1" applyFont="1" applyFill="1" applyBorder="1" applyAlignment="1" applyProtection="1">
      <alignment horizontal="center" vertical="center" wrapText="1"/>
      <protection/>
    </xf>
    <xf numFmtId="182" fontId="3" fillId="0" borderId="117" xfId="0" applyNumberFormat="1" applyFont="1" applyFill="1" applyBorder="1" applyAlignment="1">
      <alignment horizontal="center" vertical="center" wrapText="1"/>
    </xf>
    <xf numFmtId="182" fontId="3" fillId="0" borderId="126" xfId="0" applyNumberFormat="1" applyFont="1" applyFill="1" applyBorder="1" applyAlignment="1" applyProtection="1">
      <alignment horizontal="center" vertical="center" wrapText="1"/>
      <protection/>
    </xf>
    <xf numFmtId="182" fontId="3" fillId="0" borderId="126" xfId="0" applyNumberFormat="1" applyFont="1" applyFill="1" applyBorder="1" applyAlignment="1">
      <alignment horizontal="center" vertical="center" wrapText="1"/>
    </xf>
    <xf numFmtId="182" fontId="3" fillId="0" borderId="157" xfId="0" applyNumberFormat="1" applyFont="1" applyFill="1" applyBorder="1" applyAlignment="1">
      <alignment horizontal="center" vertical="center" wrapText="1"/>
    </xf>
    <xf numFmtId="182" fontId="3" fillId="0" borderId="155" xfId="0" applyNumberFormat="1" applyFont="1" applyFill="1" applyBorder="1" applyAlignment="1" applyProtection="1">
      <alignment horizontal="center" vertical="center"/>
      <protection/>
    </xf>
    <xf numFmtId="182" fontId="3" fillId="0" borderId="157" xfId="0" applyNumberFormat="1" applyFont="1" applyFill="1" applyBorder="1" applyAlignment="1">
      <alignment horizontal="center" vertical="center"/>
    </xf>
    <xf numFmtId="182" fontId="3" fillId="0" borderId="156" xfId="0" applyNumberFormat="1" applyFont="1" applyFill="1" applyBorder="1" applyAlignment="1">
      <alignment horizontal="center" vertical="center" wrapText="1"/>
    </xf>
    <xf numFmtId="182" fontId="3" fillId="0" borderId="155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80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82" fontId="4" fillId="0" borderId="130" xfId="0" applyNumberFormat="1" applyFont="1" applyFill="1" applyBorder="1" applyAlignment="1">
      <alignment horizontal="center" vertical="center"/>
    </xf>
    <xf numFmtId="182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182" fontId="0" fillId="0" borderId="16" xfId="0" applyNumberFormat="1" applyBorder="1" applyAlignment="1">
      <alignment horizontal="center"/>
    </xf>
    <xf numFmtId="181" fontId="3" fillId="0" borderId="59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67" xfId="0" applyNumberFormat="1" applyFont="1" applyFill="1" applyBorder="1" applyAlignment="1" applyProtection="1">
      <alignment horizontal="center" vertical="center" wrapText="1"/>
      <protection/>
    </xf>
    <xf numFmtId="181" fontId="3" fillId="0" borderId="82" xfId="0" applyNumberFormat="1" applyFont="1" applyFill="1" applyBorder="1" applyAlignment="1" applyProtection="1">
      <alignment horizontal="center" vertical="center" wrapText="1"/>
      <protection/>
    </xf>
    <xf numFmtId="181" fontId="3" fillId="0" borderId="33" xfId="0" applyNumberFormat="1" applyFont="1" applyFill="1" applyBorder="1" applyAlignment="1" applyProtection="1">
      <alignment horizontal="center" vertical="center" wrapText="1"/>
      <protection/>
    </xf>
    <xf numFmtId="181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82" fontId="3" fillId="0" borderId="28" xfId="0" applyNumberFormat="1" applyFont="1" applyFill="1" applyBorder="1" applyAlignment="1" applyProtection="1">
      <alignment horizontal="center" vertical="center"/>
      <protection/>
    </xf>
    <xf numFmtId="180" fontId="116" fillId="0" borderId="0" xfId="0" applyNumberFormat="1" applyFont="1" applyFill="1" applyBorder="1" applyAlignment="1" applyProtection="1">
      <alignment vertical="center"/>
      <protection/>
    </xf>
    <xf numFmtId="0" fontId="116" fillId="0" borderId="52" xfId="0" applyFont="1" applyFill="1" applyBorder="1" applyAlignment="1">
      <alignment horizontal="center" vertical="center" wrapText="1"/>
    </xf>
    <xf numFmtId="0" fontId="116" fillId="0" borderId="51" xfId="0" applyFont="1" applyFill="1" applyBorder="1" applyAlignment="1">
      <alignment/>
    </xf>
    <xf numFmtId="0" fontId="116" fillId="0" borderId="51" xfId="0" applyFont="1" applyFill="1" applyBorder="1" applyAlignment="1">
      <alignment horizontal="center" wrapText="1"/>
    </xf>
    <xf numFmtId="0" fontId="116" fillId="0" borderId="51" xfId="0" applyFont="1" applyFill="1" applyBorder="1" applyAlignment="1">
      <alignment horizontal="center" vertical="center" wrapText="1"/>
    </xf>
    <xf numFmtId="180" fontId="116" fillId="0" borderId="51" xfId="0" applyNumberFormat="1" applyFont="1" applyFill="1" applyBorder="1" applyAlignment="1" applyProtection="1">
      <alignment vertical="center"/>
      <protection/>
    </xf>
    <xf numFmtId="180" fontId="3" fillId="0" borderId="72" xfId="0" applyNumberFormat="1" applyFont="1" applyFill="1" applyBorder="1" applyAlignment="1" applyProtection="1">
      <alignment horizontal="center" vertical="center" wrapText="1"/>
      <protection/>
    </xf>
    <xf numFmtId="182" fontId="3" fillId="0" borderId="155" xfId="0" applyNumberFormat="1" applyFont="1" applyFill="1" applyBorder="1" applyAlignment="1" applyProtection="1">
      <alignment horizontal="center" vertical="center" wrapText="1"/>
      <protection/>
    </xf>
    <xf numFmtId="49" fontId="3" fillId="0" borderId="158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7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7" fillId="0" borderId="0" xfId="0" applyNumberFormat="1" applyFont="1" applyFill="1" applyBorder="1" applyAlignment="1">
      <alignment vertical="center" wrapText="1"/>
    </xf>
    <xf numFmtId="49" fontId="11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9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80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82" fontId="4" fillId="0" borderId="44" xfId="0" applyNumberFormat="1" applyFont="1" applyFill="1" applyBorder="1" applyAlignment="1">
      <alignment horizontal="center" vertical="center" wrapText="1"/>
    </xf>
    <xf numFmtId="182" fontId="4" fillId="0" borderId="145" xfId="0" applyNumberFormat="1" applyFont="1" applyFill="1" applyBorder="1" applyAlignment="1">
      <alignment horizontal="center" vertical="center" wrapText="1"/>
    </xf>
    <xf numFmtId="182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82" fontId="4" fillId="0" borderId="121" xfId="0" applyNumberFormat="1" applyFont="1" applyFill="1" applyBorder="1" applyAlignment="1" applyProtection="1">
      <alignment horizontal="center" vertical="center"/>
      <protection/>
    </xf>
    <xf numFmtId="182" fontId="4" fillId="0" borderId="117" xfId="0" applyNumberFormat="1" applyFont="1" applyFill="1" applyBorder="1" applyAlignment="1">
      <alignment horizontal="center" vertical="center" wrapText="1"/>
    </xf>
    <xf numFmtId="182" fontId="4" fillId="0" borderId="156" xfId="0" applyNumberFormat="1" applyFont="1" applyFill="1" applyBorder="1" applyAlignment="1" applyProtection="1">
      <alignment horizontal="center" vertical="center"/>
      <protection/>
    </xf>
    <xf numFmtId="182" fontId="4" fillId="0" borderId="157" xfId="0" applyNumberFormat="1" applyFont="1" applyFill="1" applyBorder="1" applyAlignment="1">
      <alignment horizontal="center" vertical="center" wrapText="1"/>
    </xf>
    <xf numFmtId="182" fontId="4" fillId="0" borderId="157" xfId="0" applyNumberFormat="1" applyFont="1" applyFill="1" applyBorder="1" applyAlignment="1">
      <alignment horizontal="center" vertical="center"/>
    </xf>
    <xf numFmtId="182" fontId="4" fillId="0" borderId="155" xfId="0" applyNumberFormat="1" applyFont="1" applyFill="1" applyBorder="1" applyAlignment="1">
      <alignment horizontal="center" vertical="center" wrapText="1"/>
    </xf>
    <xf numFmtId="182" fontId="4" fillId="0" borderId="126" xfId="0" applyNumberFormat="1" applyFont="1" applyFill="1" applyBorder="1" applyAlignment="1">
      <alignment horizontal="center" vertical="center" wrapText="1"/>
    </xf>
    <xf numFmtId="182" fontId="4" fillId="0" borderId="135" xfId="0" applyNumberFormat="1" applyFont="1" applyFill="1" applyBorder="1" applyAlignment="1">
      <alignment horizontal="center" vertical="center" wrapText="1"/>
    </xf>
    <xf numFmtId="182" fontId="4" fillId="0" borderId="155" xfId="0" applyNumberFormat="1" applyFont="1" applyFill="1" applyBorder="1" applyAlignment="1">
      <alignment horizontal="center" vertical="center"/>
    </xf>
    <xf numFmtId="182" fontId="4" fillId="0" borderId="72" xfId="0" applyNumberFormat="1" applyFont="1" applyFill="1" applyBorder="1" applyAlignment="1" applyProtection="1">
      <alignment horizontal="center" vertical="center"/>
      <protection/>
    </xf>
    <xf numFmtId="182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 wrapText="1"/>
      <protection/>
    </xf>
    <xf numFmtId="182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2" xfId="0" applyFont="1" applyFill="1" applyBorder="1" applyAlignment="1">
      <alignment horizontal="center" vertical="center" wrapText="1"/>
    </xf>
    <xf numFmtId="180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3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82" fontId="3" fillId="0" borderId="58" xfId="0" applyNumberFormat="1" applyFont="1" applyFill="1" applyBorder="1" applyAlignment="1" applyProtection="1">
      <alignment horizontal="center" vertical="center"/>
      <protection/>
    </xf>
    <xf numFmtId="182" fontId="4" fillId="0" borderId="35" xfId="0" applyNumberFormat="1" applyFont="1" applyFill="1" applyBorder="1" applyAlignment="1">
      <alignment horizontal="center" vertical="center" wrapText="1"/>
    </xf>
    <xf numFmtId="182" fontId="3" fillId="0" borderId="57" xfId="0" applyNumberFormat="1" applyFont="1" applyFill="1" applyBorder="1" applyAlignment="1" applyProtection="1">
      <alignment horizontal="center" vertical="center"/>
      <protection/>
    </xf>
    <xf numFmtId="182" fontId="3" fillId="0" borderId="35" xfId="0" applyNumberFormat="1" applyFont="1" applyFill="1" applyBorder="1" applyAlignment="1">
      <alignment horizontal="center" vertical="center" wrapText="1"/>
    </xf>
    <xf numFmtId="182" fontId="3" fillId="0" borderId="101" xfId="0" applyNumberFormat="1" applyFont="1" applyFill="1" applyBorder="1" applyAlignment="1">
      <alignment horizontal="center" vertical="center" wrapText="1"/>
    </xf>
    <xf numFmtId="182" fontId="3" fillId="0" borderId="16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2" fontId="4" fillId="0" borderId="157" xfId="0" applyNumberFormat="1" applyFont="1" applyFill="1" applyBorder="1" applyAlignment="1" applyProtection="1">
      <alignment horizontal="center" vertical="center"/>
      <protection/>
    </xf>
    <xf numFmtId="182" fontId="4" fillId="0" borderId="117" xfId="0" applyNumberFormat="1" applyFont="1" applyFill="1" applyBorder="1" applyAlignment="1" applyProtection="1">
      <alignment horizontal="center" vertical="center"/>
      <protection/>
    </xf>
    <xf numFmtId="182" fontId="4" fillId="0" borderId="157" xfId="0" applyNumberFormat="1" applyFont="1" applyFill="1" applyBorder="1" applyAlignment="1" applyProtection="1">
      <alignment horizontal="center" vertical="center" wrapText="1"/>
      <protection/>
    </xf>
    <xf numFmtId="182" fontId="4" fillId="0" borderId="126" xfId="0" applyNumberFormat="1" applyFont="1" applyFill="1" applyBorder="1" applyAlignment="1" applyProtection="1">
      <alignment horizontal="center" vertical="center"/>
      <protection/>
    </xf>
    <xf numFmtId="182" fontId="4" fillId="0" borderId="112" xfId="0" applyNumberFormat="1" applyFont="1" applyFill="1" applyBorder="1" applyAlignment="1" applyProtection="1">
      <alignment horizontal="center" vertical="center"/>
      <protection/>
    </xf>
    <xf numFmtId="182" fontId="4" fillId="0" borderId="135" xfId="0" applyNumberFormat="1" applyFont="1" applyFill="1" applyBorder="1" applyAlignment="1" applyProtection="1">
      <alignment horizontal="center" vertical="center"/>
      <protection/>
    </xf>
    <xf numFmtId="182" fontId="4" fillId="0" borderId="164" xfId="0" applyNumberFormat="1" applyFont="1" applyFill="1" applyBorder="1" applyAlignment="1" applyProtection="1">
      <alignment horizontal="center" vertical="center"/>
      <protection/>
    </xf>
    <xf numFmtId="182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5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60" xfId="0" applyFont="1" applyFill="1" applyBorder="1" applyAlignment="1">
      <alignment vertical="center" wrapText="1"/>
    </xf>
    <xf numFmtId="180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82" fontId="3" fillId="0" borderId="131" xfId="0" applyNumberFormat="1" applyFont="1" applyFill="1" applyBorder="1" applyAlignment="1" applyProtection="1">
      <alignment horizontal="center" vertical="center"/>
      <protection/>
    </xf>
    <xf numFmtId="182" fontId="4" fillId="0" borderId="117" xfId="0" applyNumberFormat="1" applyFont="1" applyFill="1" applyBorder="1" applyAlignment="1" applyProtection="1">
      <alignment horizontal="center" vertical="center" wrapText="1"/>
      <protection/>
    </xf>
    <xf numFmtId="182" fontId="4" fillId="0" borderId="155" xfId="0" applyNumberFormat="1" applyFont="1" applyFill="1" applyBorder="1" applyAlignment="1" applyProtection="1">
      <alignment horizontal="center" vertical="center"/>
      <protection/>
    </xf>
    <xf numFmtId="182" fontId="4" fillId="0" borderId="135" xfId="0" applyNumberFormat="1" applyFont="1" applyFill="1" applyBorder="1" applyAlignment="1">
      <alignment horizontal="center" vertical="center"/>
    </xf>
    <xf numFmtId="182" fontId="4" fillId="0" borderId="123" xfId="0" applyNumberFormat="1" applyFont="1" applyFill="1" applyBorder="1" applyAlignment="1" applyProtection="1">
      <alignment horizontal="center" vertical="center"/>
      <protection/>
    </xf>
    <xf numFmtId="182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8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5" xfId="0" applyFont="1" applyFill="1" applyBorder="1" applyAlignment="1">
      <alignment horizontal="center" vertical="center" wrapText="1"/>
    </xf>
    <xf numFmtId="182" fontId="4" fillId="0" borderId="117" xfId="0" applyNumberFormat="1" applyFont="1" applyFill="1" applyBorder="1" applyAlignment="1">
      <alignment horizontal="center" vertical="center"/>
    </xf>
    <xf numFmtId="182" fontId="4" fillId="0" borderId="153" xfId="0" applyNumberFormat="1" applyFont="1" applyFill="1" applyBorder="1" applyAlignment="1" applyProtection="1">
      <alignment horizontal="center" vertical="center"/>
      <protection/>
    </xf>
    <xf numFmtId="182" fontId="4" fillId="0" borderId="121" xfId="0" applyNumberFormat="1" applyFont="1" applyFill="1" applyBorder="1" applyAlignment="1">
      <alignment horizontal="center" vertical="center"/>
    </xf>
    <xf numFmtId="49" fontId="115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82" fontId="4" fillId="0" borderId="16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5" fillId="0" borderId="42" xfId="0" applyNumberFormat="1" applyFont="1" applyFill="1" applyBorder="1" applyAlignment="1">
      <alignment horizontal="center" vertical="center" wrapText="1"/>
    </xf>
    <xf numFmtId="0" fontId="115" fillId="0" borderId="84" xfId="0" applyNumberFormat="1" applyFont="1" applyFill="1" applyBorder="1" applyAlignment="1">
      <alignment horizontal="center" vertical="center" wrapText="1"/>
    </xf>
    <xf numFmtId="49" fontId="3" fillId="0" borderId="167" xfId="0" applyNumberFormat="1" applyFont="1" applyFill="1" applyBorder="1" applyAlignment="1">
      <alignment horizontal="left" vertical="center" wrapText="1"/>
    </xf>
    <xf numFmtId="180" fontId="12" fillId="0" borderId="16" xfId="0" applyNumberFormat="1" applyFont="1" applyFill="1" applyBorder="1" applyAlignment="1" applyProtection="1">
      <alignment vertical="center"/>
      <protection/>
    </xf>
    <xf numFmtId="1" fontId="3" fillId="0" borderId="19" xfId="0" applyNumberFormat="1" applyFont="1" applyFill="1" applyBorder="1" applyAlignment="1">
      <alignment horizontal="center" vertical="center" wrapText="1"/>
    </xf>
    <xf numFmtId="182" fontId="0" fillId="0" borderId="27" xfId="0" applyNumberFormat="1" applyBorder="1" applyAlignment="1">
      <alignment/>
    </xf>
    <xf numFmtId="182" fontId="0" fillId="0" borderId="19" xfId="0" applyNumberFormat="1" applyBorder="1" applyAlignment="1">
      <alignment horizontal="center"/>
    </xf>
    <xf numFmtId="182" fontId="0" fillId="0" borderId="34" xfId="0" applyNumberFormat="1" applyBorder="1" applyAlignment="1">
      <alignment horizontal="center"/>
    </xf>
    <xf numFmtId="182" fontId="28" fillId="0" borderId="27" xfId="0" applyNumberFormat="1" applyFont="1" applyBorder="1" applyAlignment="1">
      <alignment/>
    </xf>
    <xf numFmtId="182" fontId="28" fillId="0" borderId="63" xfId="0" applyNumberFormat="1" applyFont="1" applyBorder="1" applyAlignment="1">
      <alignment/>
    </xf>
    <xf numFmtId="182" fontId="39" fillId="0" borderId="16" xfId="0" applyNumberFormat="1" applyFont="1" applyBorder="1" applyAlignment="1">
      <alignment horizontal="center"/>
    </xf>
    <xf numFmtId="182" fontId="39" fillId="0" borderId="19" xfId="0" applyNumberFormat="1" applyFont="1" applyBorder="1" applyAlignment="1">
      <alignment horizontal="center"/>
    </xf>
    <xf numFmtId="182" fontId="28" fillId="0" borderId="81" xfId="0" applyNumberFormat="1" applyFont="1" applyBorder="1" applyAlignment="1">
      <alignment/>
    </xf>
    <xf numFmtId="182" fontId="0" fillId="0" borderId="42" xfId="0" applyNumberFormat="1" applyBorder="1" applyAlignment="1">
      <alignment horizontal="center"/>
    </xf>
    <xf numFmtId="182" fontId="0" fillId="6" borderId="85" xfId="0" applyNumberFormat="1" applyFill="1" applyBorder="1" applyAlignment="1">
      <alignment horizontal="center"/>
    </xf>
    <xf numFmtId="182" fontId="0" fillId="6" borderId="84" xfId="0" applyNumberFormat="1" applyFill="1" applyBorder="1" applyAlignment="1">
      <alignment horizontal="center"/>
    </xf>
    <xf numFmtId="0" fontId="4" fillId="0" borderId="168" xfId="0" applyFont="1" applyFill="1" applyBorder="1" applyAlignment="1">
      <alignment horizontal="center" vertical="center" wrapText="1"/>
    </xf>
    <xf numFmtId="180" fontId="3" fillId="0" borderId="161" xfId="0" applyNumberFormat="1" applyFont="1" applyFill="1" applyBorder="1" applyAlignment="1" applyProtection="1">
      <alignment horizontal="center" vertical="center" wrapText="1"/>
      <protection/>
    </xf>
    <xf numFmtId="182" fontId="103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vertical="center" wrapText="1"/>
    </xf>
    <xf numFmtId="49" fontId="118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172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80" fontId="11" fillId="0" borderId="87" xfId="0" applyNumberFormat="1" applyFont="1" applyFill="1" applyBorder="1" applyAlignment="1" applyProtection="1">
      <alignment horizontal="center" vertical="center"/>
      <protection/>
    </xf>
    <xf numFmtId="180" fontId="11" fillId="0" borderId="72" xfId="0" applyNumberFormat="1" applyFont="1" applyFill="1" applyBorder="1" applyAlignment="1" applyProtection="1">
      <alignment horizontal="center" vertical="center"/>
      <protection/>
    </xf>
    <xf numFmtId="180" fontId="11" fillId="0" borderId="41" xfId="0" applyNumberFormat="1" applyFont="1" applyFill="1" applyBorder="1" applyAlignment="1" applyProtection="1">
      <alignment horizontal="center" vertical="center"/>
      <protection/>
    </xf>
    <xf numFmtId="180" fontId="11" fillId="0" borderId="95" xfId="0" applyNumberFormat="1" applyFont="1" applyFill="1" applyBorder="1" applyAlignment="1" applyProtection="1">
      <alignment horizontal="center" vertical="center"/>
      <protection/>
    </xf>
    <xf numFmtId="182" fontId="3" fillId="0" borderId="173" xfId="0" applyNumberFormat="1" applyFont="1" applyFill="1" applyBorder="1" applyAlignment="1" applyProtection="1">
      <alignment horizontal="center" vertical="center"/>
      <protection/>
    </xf>
    <xf numFmtId="182" fontId="3" fillId="0" borderId="157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82" fontId="4" fillId="0" borderId="174" xfId="0" applyNumberFormat="1" applyFont="1" applyFill="1" applyBorder="1" applyAlignment="1">
      <alignment horizontal="center" vertical="center" wrapText="1"/>
    </xf>
    <xf numFmtId="184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>
      <alignment horizontal="center"/>
    </xf>
    <xf numFmtId="18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39" xfId="0" applyNumberFormat="1" applyFont="1" applyFill="1" applyBorder="1" applyAlignment="1" applyProtection="1">
      <alignment vertical="center"/>
      <protection/>
    </xf>
    <xf numFmtId="180" fontId="3" fillId="0" borderId="63" xfId="0" applyNumberFormat="1" applyFont="1" applyFill="1" applyBorder="1" applyAlignment="1" applyProtection="1">
      <alignment horizontal="center" vertical="center"/>
      <protection/>
    </xf>
    <xf numFmtId="180" fontId="3" fillId="0" borderId="34" xfId="0" applyNumberFormat="1" applyFont="1" applyFill="1" applyBorder="1" applyAlignment="1" applyProtection="1">
      <alignment horizontal="center" vertical="center"/>
      <protection/>
    </xf>
    <xf numFmtId="181" fontId="4" fillId="0" borderId="0" xfId="0" applyNumberFormat="1" applyFont="1" applyFill="1" applyBorder="1" applyAlignment="1" applyProtection="1">
      <alignment horizontal="center" vertical="center"/>
      <protection/>
    </xf>
    <xf numFmtId="181" fontId="4" fillId="0" borderId="86" xfId="0" applyNumberFormat="1" applyFont="1" applyFill="1" applyBorder="1" applyAlignment="1" applyProtection="1">
      <alignment horizontal="center" vertical="center"/>
      <protection/>
    </xf>
    <xf numFmtId="180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82" fontId="106" fillId="0" borderId="117" xfId="0" applyNumberFormat="1" applyFont="1" applyFill="1" applyBorder="1" applyAlignment="1" applyProtection="1">
      <alignment horizontal="center" vertical="center"/>
      <protection/>
    </xf>
    <xf numFmtId="182" fontId="106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69" xfId="0" applyNumberFormat="1" applyFont="1" applyFill="1" applyBorder="1" applyAlignment="1">
      <alignment horizontal="left" vertical="center" wrapText="1"/>
    </xf>
    <xf numFmtId="49" fontId="103" fillId="0" borderId="18" xfId="0" applyNumberFormat="1" applyFont="1" applyFill="1" applyBorder="1" applyAlignment="1">
      <alignment horizontal="left" vertical="center" wrapText="1"/>
    </xf>
    <xf numFmtId="0" fontId="103" fillId="0" borderId="20" xfId="0" applyFont="1" applyFill="1" applyBorder="1" applyAlignment="1">
      <alignment horizontal="center" vertical="center" wrapText="1"/>
    </xf>
    <xf numFmtId="181" fontId="103" fillId="0" borderId="41" xfId="0" applyNumberFormat="1" applyFont="1" applyFill="1" applyBorder="1" applyAlignment="1" applyProtection="1">
      <alignment horizontal="center" vertical="center"/>
      <protection/>
    </xf>
    <xf numFmtId="182" fontId="103" fillId="0" borderId="157" xfId="0" applyNumberFormat="1" applyFont="1" applyFill="1" applyBorder="1" applyAlignment="1" applyProtection="1">
      <alignment horizontal="center" vertical="center"/>
      <protection/>
    </xf>
    <xf numFmtId="0" fontId="103" fillId="0" borderId="17" xfId="0" applyFont="1" applyFill="1" applyBorder="1" applyAlignment="1">
      <alignment horizontal="center" vertical="center" wrapText="1"/>
    </xf>
    <xf numFmtId="0" fontId="103" fillId="0" borderId="18" xfId="0" applyFont="1" applyFill="1" applyBorder="1" applyAlignment="1">
      <alignment horizontal="center" vertical="center" wrapText="1"/>
    </xf>
    <xf numFmtId="0" fontId="103" fillId="0" borderId="27" xfId="0" applyFont="1" applyFill="1" applyBorder="1" applyAlignment="1">
      <alignment horizontal="center" vertical="center" wrapText="1"/>
    </xf>
    <xf numFmtId="182" fontId="103" fillId="0" borderId="16" xfId="0" applyNumberFormat="1" applyFont="1" applyFill="1" applyBorder="1" applyAlignment="1">
      <alignment horizontal="center" vertical="center" wrapText="1"/>
    </xf>
    <xf numFmtId="0" fontId="103" fillId="0" borderId="45" xfId="0" applyFont="1" applyFill="1" applyBorder="1" applyAlignment="1">
      <alignment horizontal="center" vertical="center" wrapText="1"/>
    </xf>
    <xf numFmtId="49" fontId="103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0" fontId="3" fillId="0" borderId="53" xfId="57" applyFont="1" applyFill="1" applyBorder="1" applyAlignment="1">
      <alignment horizontal="center" vertical="center" wrapText="1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9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5" xfId="0" applyNumberFormat="1" applyFont="1" applyFill="1" applyBorder="1" applyAlignment="1">
      <alignment horizontal="center" vertical="center"/>
    </xf>
    <xf numFmtId="0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vertical="center" wrapText="1"/>
    </xf>
    <xf numFmtId="182" fontId="0" fillId="6" borderId="0" xfId="0" applyNumberFormat="1" applyFill="1" applyAlignment="1">
      <alignment horizontal="center"/>
    </xf>
    <xf numFmtId="182" fontId="0" fillId="6" borderId="0" xfId="0" applyNumberFormat="1" applyFill="1" applyBorder="1" applyAlignment="1">
      <alignment horizontal="center"/>
    </xf>
    <xf numFmtId="182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82" fontId="28" fillId="0" borderId="0" xfId="0" applyNumberFormat="1" applyFont="1" applyFill="1" applyBorder="1" applyAlignment="1">
      <alignment horizontal="center"/>
    </xf>
    <xf numFmtId="182" fontId="39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182" fontId="0" fillId="0" borderId="0" xfId="0" applyNumberFormat="1" applyFill="1" applyAlignment="1">
      <alignment horizontal="center"/>
    </xf>
    <xf numFmtId="18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82" fontId="0" fillId="5" borderId="111" xfId="0" applyNumberFormat="1" applyFill="1" applyBorder="1" applyAlignment="1">
      <alignment horizontal="center"/>
    </xf>
    <xf numFmtId="182" fontId="0" fillId="6" borderId="111" xfId="0" applyNumberFormat="1" applyFill="1" applyBorder="1" applyAlignment="1">
      <alignment horizontal="center"/>
    </xf>
    <xf numFmtId="2" fontId="119" fillId="6" borderId="39" xfId="0" applyNumberFormat="1" applyFont="1" applyFill="1" applyBorder="1" applyAlignment="1">
      <alignment horizontal="center"/>
    </xf>
    <xf numFmtId="2" fontId="119" fillId="6" borderId="80" xfId="0" applyNumberFormat="1" applyFont="1" applyFill="1" applyBorder="1" applyAlignment="1">
      <alignment horizontal="center"/>
    </xf>
    <xf numFmtId="4" fontId="119" fillId="6" borderId="39" xfId="0" applyNumberFormat="1" applyFont="1" applyFill="1" applyBorder="1" applyAlignment="1">
      <alignment horizontal="center"/>
    </xf>
    <xf numFmtId="49" fontId="120" fillId="0" borderId="0" xfId="0" applyNumberFormat="1" applyFont="1" applyFill="1" applyBorder="1" applyAlignment="1">
      <alignment horizontal="center" vertical="center" wrapText="1"/>
    </xf>
    <xf numFmtId="49" fontId="115" fillId="0" borderId="65" xfId="0" applyNumberFormat="1" applyFont="1" applyFill="1" applyBorder="1" applyAlignment="1">
      <alignment horizontal="left" vertical="center" wrapText="1"/>
    </xf>
    <xf numFmtId="49" fontId="115" fillId="0" borderId="39" xfId="0" applyNumberFormat="1" applyFont="1" applyFill="1" applyBorder="1" applyAlignment="1">
      <alignment horizontal="left" vertical="center" wrapText="1"/>
    </xf>
    <xf numFmtId="49" fontId="3" fillId="0" borderId="177" xfId="0" applyNumberFormat="1" applyFont="1" applyFill="1" applyBorder="1" applyAlignment="1">
      <alignment horizontal="left" vertical="center" wrapText="1"/>
    </xf>
    <xf numFmtId="180" fontId="1" fillId="0" borderId="16" xfId="0" applyNumberFormat="1" applyFont="1" applyFill="1" applyBorder="1" applyAlignment="1" applyProtection="1">
      <alignment vertical="center"/>
      <protection/>
    </xf>
    <xf numFmtId="180" fontId="3" fillId="0" borderId="90" xfId="0" applyNumberFormat="1" applyFont="1" applyFill="1" applyBorder="1" applyAlignment="1" applyProtection="1">
      <alignment vertical="center" wrapText="1"/>
      <protection/>
    </xf>
    <xf numFmtId="180" fontId="3" fillId="0" borderId="178" xfId="0" applyNumberFormat="1" applyFont="1" applyFill="1" applyBorder="1" applyAlignment="1" applyProtection="1">
      <alignment vertical="center" wrapText="1"/>
      <protection/>
    </xf>
    <xf numFmtId="180" fontId="3" fillId="0" borderId="48" xfId="0" applyNumberFormat="1" applyFont="1" applyFill="1" applyBorder="1" applyAlignment="1" applyProtection="1">
      <alignment vertical="center" wrapText="1"/>
      <protection/>
    </xf>
    <xf numFmtId="180" fontId="3" fillId="0" borderId="65" xfId="0" applyNumberFormat="1" applyFont="1" applyFill="1" applyBorder="1" applyAlignment="1" applyProtection="1">
      <alignment vertical="center" wrapText="1"/>
      <protection/>
    </xf>
    <xf numFmtId="180" fontId="3" fillId="0" borderId="16" xfId="0" applyNumberFormat="1" applyFont="1" applyFill="1" applyBorder="1" applyAlignment="1" applyProtection="1">
      <alignment vertical="center" wrapText="1"/>
      <protection/>
    </xf>
    <xf numFmtId="180" fontId="3" fillId="0" borderId="19" xfId="0" applyNumberFormat="1" applyFont="1" applyFill="1" applyBorder="1" applyAlignment="1" applyProtection="1">
      <alignment vertical="center" wrapText="1"/>
      <protection/>
    </xf>
    <xf numFmtId="180" fontId="3" fillId="0" borderId="10" xfId="0" applyNumberFormat="1" applyFont="1" applyFill="1" applyBorder="1" applyAlignment="1" applyProtection="1">
      <alignment vertical="center" wrapText="1"/>
      <protection/>
    </xf>
    <xf numFmtId="180" fontId="3" fillId="0" borderId="18" xfId="0" applyNumberFormat="1" applyFont="1" applyFill="1" applyBorder="1" applyAlignment="1" applyProtection="1">
      <alignment vertical="center" wrapText="1"/>
      <protection/>
    </xf>
    <xf numFmtId="180" fontId="3" fillId="0" borderId="49" xfId="0" applyNumberFormat="1" applyFont="1" applyFill="1" applyBorder="1" applyAlignment="1" applyProtection="1">
      <alignment vertical="center" wrapText="1"/>
      <protection/>
    </xf>
    <xf numFmtId="180" fontId="3" fillId="0" borderId="51" xfId="0" applyNumberFormat="1" applyFont="1" applyFill="1" applyBorder="1" applyAlignment="1" applyProtection="1">
      <alignment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79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7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86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>
      <alignment horizontal="center" vertical="center" wrapText="1"/>
    </xf>
    <xf numFmtId="1" fontId="3" fillId="0" borderId="93" xfId="0" applyNumberFormat="1" applyFont="1" applyFill="1" applyBorder="1" applyAlignment="1">
      <alignment horizontal="center" vertical="center" wrapText="1"/>
    </xf>
    <xf numFmtId="1" fontId="3" fillId="0" borderId="65" xfId="0" applyNumberFormat="1" applyFont="1" applyFill="1" applyBorder="1" applyAlignment="1">
      <alignment horizontal="center" vertical="center" wrapText="1"/>
    </xf>
    <xf numFmtId="182" fontId="3" fillId="36" borderId="157" xfId="0" applyNumberFormat="1" applyFont="1" applyFill="1" applyBorder="1" applyAlignment="1" applyProtection="1">
      <alignment horizontal="center" vertical="center" wrapText="1"/>
      <protection/>
    </xf>
    <xf numFmtId="182" fontId="3" fillId="36" borderId="11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82" fontId="3" fillId="36" borderId="157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center" wrapText="1"/>
      <protection/>
    </xf>
    <xf numFmtId="186" fontId="3" fillId="0" borderId="0" xfId="0" applyNumberFormat="1" applyFont="1" applyFill="1" applyBorder="1" applyAlignment="1" applyProtection="1">
      <alignment vertical="center"/>
      <protection/>
    </xf>
    <xf numFmtId="182" fontId="121" fillId="0" borderId="117" xfId="0" applyNumberFormat="1" applyFont="1" applyFill="1" applyBorder="1" applyAlignment="1" applyProtection="1">
      <alignment horizontal="center" vertical="center"/>
      <protection/>
    </xf>
    <xf numFmtId="182" fontId="121" fillId="0" borderId="117" xfId="0" applyNumberFormat="1" applyFont="1" applyFill="1" applyBorder="1" applyAlignment="1" applyProtection="1">
      <alignment horizontal="center" vertical="center" wrapText="1"/>
      <protection/>
    </xf>
    <xf numFmtId="180" fontId="121" fillId="0" borderId="0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2" fontId="121" fillId="0" borderId="156" xfId="0" applyNumberFormat="1" applyFont="1" applyFill="1" applyBorder="1" applyAlignment="1" applyProtection="1">
      <alignment horizontal="center" vertical="center"/>
      <protection/>
    </xf>
    <xf numFmtId="182" fontId="121" fillId="0" borderId="155" xfId="0" applyNumberFormat="1" applyFont="1" applyFill="1" applyBorder="1" applyAlignment="1" applyProtection="1">
      <alignment horizontal="center" vertical="center"/>
      <protection/>
    </xf>
    <xf numFmtId="0" fontId="122" fillId="0" borderId="131" xfId="0" applyFont="1" applyBorder="1" applyAlignment="1">
      <alignment horizontal="center" vertical="center" wrapText="1"/>
    </xf>
    <xf numFmtId="0" fontId="122" fillId="0" borderId="128" xfId="0" applyFont="1" applyBorder="1" applyAlignment="1">
      <alignment horizontal="center" vertical="center" wrapText="1"/>
    </xf>
    <xf numFmtId="182" fontId="3" fillId="37" borderId="155" xfId="0" applyNumberFormat="1" applyFont="1" applyFill="1" applyBorder="1" applyAlignment="1" applyProtection="1">
      <alignment horizontal="center" vertical="center"/>
      <protection/>
    </xf>
    <xf numFmtId="182" fontId="3" fillId="36" borderId="157" xfId="0" applyNumberFormat="1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 applyProtection="1">
      <alignment vertical="center"/>
      <protection/>
    </xf>
    <xf numFmtId="180" fontId="116" fillId="0" borderId="16" xfId="0" applyNumberFormat="1" applyFont="1" applyFill="1" applyBorder="1" applyAlignment="1" applyProtection="1">
      <alignment vertical="center"/>
      <protection/>
    </xf>
    <xf numFmtId="180" fontId="106" fillId="0" borderId="16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>
      <alignment/>
    </xf>
    <xf numFmtId="186" fontId="3" fillId="0" borderId="16" xfId="0" applyNumberFormat="1" applyFont="1" applyFill="1" applyBorder="1" applyAlignment="1" applyProtection="1">
      <alignment vertical="center"/>
      <protection/>
    </xf>
    <xf numFmtId="185" fontId="12" fillId="0" borderId="16" xfId="0" applyNumberFormat="1" applyFont="1" applyFill="1" applyBorder="1" applyAlignment="1" applyProtection="1">
      <alignment vertical="center"/>
      <protection/>
    </xf>
    <xf numFmtId="185" fontId="1" fillId="0" borderId="16" xfId="0" applyNumberFormat="1" applyFont="1" applyFill="1" applyBorder="1" applyAlignment="1" applyProtection="1">
      <alignment vertical="center"/>
      <protection/>
    </xf>
    <xf numFmtId="182" fontId="1" fillId="0" borderId="16" xfId="0" applyNumberFormat="1" applyFont="1" applyFill="1" applyBorder="1" applyAlignment="1" applyProtection="1">
      <alignment vertical="center"/>
      <protection/>
    </xf>
    <xf numFmtId="182" fontId="3" fillId="36" borderId="157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5" fontId="3" fillId="0" borderId="0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horizontal="center" vertical="center" wrapText="1"/>
      <protection/>
    </xf>
    <xf numFmtId="185" fontId="121" fillId="0" borderId="0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horizontal="left" vertical="center"/>
      <protection/>
    </xf>
    <xf numFmtId="49" fontId="3" fillId="38" borderId="67" xfId="0" applyNumberFormat="1" applyFont="1" applyFill="1" applyBorder="1" applyAlignment="1">
      <alignment horizontal="left" vertical="center" wrapText="1"/>
    </xf>
    <xf numFmtId="49" fontId="3" fillId="38" borderId="18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86" xfId="57" applyNumberFormat="1" applyFont="1" applyFill="1" applyBorder="1" applyAlignment="1">
      <alignment vertical="center" wrapText="1"/>
      <protection/>
    </xf>
    <xf numFmtId="180" fontId="3" fillId="0" borderId="142" xfId="0" applyNumberFormat="1" applyFont="1" applyFill="1" applyBorder="1" applyAlignment="1" applyProtection="1">
      <alignment horizontal="center" vertical="center"/>
      <protection/>
    </xf>
    <xf numFmtId="18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9" xfId="57" applyNumberFormat="1" applyFont="1" applyFill="1" applyBorder="1" applyAlignment="1">
      <alignment vertical="center" wrapText="1"/>
      <protection/>
    </xf>
    <xf numFmtId="0" fontId="12" fillId="0" borderId="27" xfId="57" applyNumberFormat="1" applyFont="1" applyFill="1" applyBorder="1" applyAlignment="1" applyProtection="1">
      <alignment horizontal="center" vertical="center"/>
      <protection/>
    </xf>
    <xf numFmtId="0" fontId="3" fillId="0" borderId="16" xfId="57" applyNumberFormat="1" applyFont="1" applyFill="1" applyBorder="1" applyAlignment="1" applyProtection="1">
      <alignment horizontal="center" vertical="center"/>
      <protection/>
    </xf>
    <xf numFmtId="0" fontId="12" fillId="0" borderId="39" xfId="57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10" xfId="0" applyNumberFormat="1" applyFont="1" applyFill="1" applyBorder="1" applyAlignment="1" applyProtection="1">
      <alignment horizontal="center" vertical="center"/>
      <protection/>
    </xf>
    <xf numFmtId="49" fontId="3" fillId="0" borderId="138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 wrapText="1"/>
      <protection/>
    </xf>
    <xf numFmtId="184" fontId="3" fillId="0" borderId="64" xfId="57" applyNumberFormat="1" applyFont="1" applyFill="1" applyBorder="1" applyAlignment="1" applyProtection="1">
      <alignment horizontal="right" vertical="center"/>
      <protection/>
    </xf>
    <xf numFmtId="184" fontId="3" fillId="0" borderId="48" xfId="57" applyNumberFormat="1" applyFont="1" applyFill="1" applyBorder="1" applyAlignment="1" applyProtection="1">
      <alignment horizontal="right" vertical="center"/>
      <protection/>
    </xf>
    <xf numFmtId="184" fontId="3" fillId="0" borderId="48" xfId="57" applyNumberFormat="1" applyFont="1" applyFill="1" applyBorder="1" applyAlignment="1" applyProtection="1">
      <alignment horizontal="center" vertical="center"/>
      <protection/>
    </xf>
    <xf numFmtId="182" fontId="3" fillId="0" borderId="48" xfId="0" applyNumberFormat="1" applyFont="1" applyFill="1" applyBorder="1" applyAlignment="1" applyProtection="1">
      <alignment horizontal="center" vertical="center" wrapText="1"/>
      <protection/>
    </xf>
    <xf numFmtId="182" fontId="3" fillId="0" borderId="65" xfId="0" applyNumberFormat="1" applyFont="1" applyFill="1" applyBorder="1" applyAlignment="1">
      <alignment horizontal="center" vertical="center" wrapText="1"/>
    </xf>
    <xf numFmtId="49" fontId="3" fillId="0" borderId="27" xfId="57" applyNumberFormat="1" applyFont="1" applyFill="1" applyBorder="1" applyAlignment="1" applyProtection="1">
      <alignment horizontal="right" vertical="center"/>
      <protection/>
    </xf>
    <xf numFmtId="182" fontId="3" fillId="0" borderId="19" xfId="0" applyNumberFormat="1" applyFont="1" applyFill="1" applyBorder="1" applyAlignment="1">
      <alignment horizontal="center" vertical="center" wrapText="1"/>
    </xf>
    <xf numFmtId="49" fontId="3" fillId="0" borderId="50" xfId="57" applyNumberFormat="1" applyFont="1" applyFill="1" applyBorder="1" applyAlignment="1">
      <alignment vertical="center" wrapText="1"/>
      <protection/>
    </xf>
    <xf numFmtId="49" fontId="3" fillId="0" borderId="39" xfId="57" applyNumberFormat="1" applyFont="1" applyFill="1" applyBorder="1" applyAlignment="1">
      <alignment vertical="center" wrapText="1"/>
      <protection/>
    </xf>
    <xf numFmtId="184" fontId="3" fillId="0" borderId="49" xfId="57" applyNumberFormat="1" applyFont="1" applyFill="1" applyBorder="1" applyAlignment="1" applyProtection="1">
      <alignment horizontal="center" vertical="center"/>
      <protection/>
    </xf>
    <xf numFmtId="191" fontId="3" fillId="0" borderId="51" xfId="57" applyNumberFormat="1" applyFont="1" applyFill="1" applyBorder="1" applyAlignment="1" applyProtection="1">
      <alignment horizontal="center" vertical="center"/>
      <protection/>
    </xf>
    <xf numFmtId="184" fontId="3" fillId="0" borderId="65" xfId="57" applyNumberFormat="1" applyFont="1" applyFill="1" applyBorder="1" applyAlignment="1" applyProtection="1">
      <alignment horizontal="center" vertical="center"/>
      <protection/>
    </xf>
    <xf numFmtId="184" fontId="3" fillId="0" borderId="27" xfId="57" applyNumberFormat="1" applyFont="1" applyFill="1" applyBorder="1" applyAlignment="1" applyProtection="1">
      <alignment horizontal="center" vertical="center"/>
      <protection/>
    </xf>
    <xf numFmtId="184" fontId="3" fillId="0" borderId="50" xfId="57" applyNumberFormat="1" applyFont="1" applyFill="1" applyBorder="1" applyAlignment="1" applyProtection="1">
      <alignment horizontal="right" vertical="center"/>
      <protection/>
    </xf>
    <xf numFmtId="0" fontId="3" fillId="0" borderId="39" xfId="57" applyFont="1" applyFill="1" applyBorder="1" applyAlignment="1">
      <alignment horizontal="center" vertical="center" wrapText="1"/>
      <protection/>
    </xf>
    <xf numFmtId="182" fontId="3" fillId="0" borderId="49" xfId="0" applyNumberFormat="1" applyFont="1" applyFill="1" applyBorder="1" applyAlignment="1" applyProtection="1">
      <alignment horizontal="center" vertical="center" wrapText="1"/>
      <protection/>
    </xf>
    <xf numFmtId="193" fontId="3" fillId="0" borderId="117" xfId="57" applyNumberFormat="1" applyFont="1" applyFill="1" applyBorder="1" applyAlignment="1" applyProtection="1">
      <alignment horizontal="center" vertical="center"/>
      <protection/>
    </xf>
    <xf numFmtId="191" fontId="3" fillId="0" borderId="19" xfId="57" applyNumberFormat="1" applyFont="1" applyFill="1" applyBorder="1" applyAlignment="1">
      <alignment horizontal="center" vertical="center" wrapText="1"/>
      <protection/>
    </xf>
    <xf numFmtId="0" fontId="41" fillId="0" borderId="16" xfId="57" applyFont="1" applyFill="1" applyBorder="1" applyAlignment="1">
      <alignment horizontal="center" vertical="center" wrapText="1"/>
      <protection/>
    </xf>
    <xf numFmtId="1" fontId="3" fillId="0" borderId="51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38" borderId="0" xfId="0" applyNumberFormat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49" fontId="12" fillId="0" borderId="94" xfId="0" applyNumberFormat="1" applyFont="1" applyFill="1" applyBorder="1" applyAlignment="1" applyProtection="1">
      <alignment horizontal="center" vertical="center" wrapText="1"/>
      <protection/>
    </xf>
    <xf numFmtId="49" fontId="12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3" fillId="0" borderId="127" xfId="0" applyNumberFormat="1" applyFont="1" applyFill="1" applyBorder="1" applyAlignment="1">
      <alignment horizontal="left" vertical="center" wrapText="1"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94" xfId="0" applyNumberFormat="1" applyFont="1" applyFill="1" applyBorder="1" applyAlignment="1" applyProtection="1">
      <alignment horizontal="right" vertical="center"/>
      <protection/>
    </xf>
    <xf numFmtId="49" fontId="3" fillId="0" borderId="80" xfId="57" applyNumberFormat="1" applyFont="1" applyFill="1" applyBorder="1" applyAlignment="1">
      <alignment horizontal="left" vertical="center" wrapText="1"/>
      <protection/>
    </xf>
    <xf numFmtId="180" fontId="3" fillId="0" borderId="93" xfId="0" applyNumberFormat="1" applyFont="1" applyFill="1" applyBorder="1" applyAlignment="1" applyProtection="1">
      <alignment horizontal="center" vertical="center" wrapText="1"/>
      <protection/>
    </xf>
    <xf numFmtId="182" fontId="3" fillId="0" borderId="111" xfId="0" applyNumberFormat="1" applyFont="1" applyFill="1" applyBorder="1" applyAlignment="1" applyProtection="1">
      <alignment horizontal="center" vertical="center"/>
      <protection/>
    </xf>
    <xf numFmtId="182" fontId="3" fillId="0" borderId="94" xfId="0" applyNumberFormat="1" applyFont="1" applyFill="1" applyBorder="1" applyAlignment="1" applyProtection="1">
      <alignment horizontal="center" vertical="center" wrapText="1"/>
      <protection/>
    </xf>
    <xf numFmtId="182" fontId="3" fillId="0" borderId="53" xfId="0" applyNumberFormat="1" applyFont="1" applyFill="1" applyBorder="1" applyAlignment="1" applyProtection="1">
      <alignment horizontal="center" vertical="center" wrapText="1"/>
      <protection/>
    </xf>
    <xf numFmtId="182" fontId="3" fillId="0" borderId="9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39" xfId="57" applyNumberFormat="1" applyFont="1" applyFill="1" applyBorder="1" applyAlignment="1">
      <alignment horizontal="left" vertical="center" wrapText="1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" fontId="3" fillId="0" borderId="51" xfId="57" applyNumberFormat="1" applyFont="1" applyFill="1" applyBorder="1" applyAlignment="1">
      <alignment horizontal="center" vertical="center"/>
      <protection/>
    </xf>
    <xf numFmtId="182" fontId="3" fillId="0" borderId="119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63" xfId="0" applyNumberFormat="1" applyFont="1" applyFill="1" applyBorder="1" applyAlignment="1" applyProtection="1">
      <alignment horizontal="right" vertical="center"/>
      <protection/>
    </xf>
    <xf numFmtId="49" fontId="3" fillId="0" borderId="95" xfId="57" applyNumberFormat="1" applyFont="1" applyFill="1" applyBorder="1" applyAlignment="1">
      <alignment horizontal="left" vertical="center" wrapText="1"/>
      <protection/>
    </xf>
    <xf numFmtId="1" fontId="3" fillId="0" borderId="63" xfId="57" applyNumberFormat="1" applyFont="1" applyFill="1" applyBorder="1" applyAlignment="1">
      <alignment horizontal="center" vertical="center"/>
      <protection/>
    </xf>
    <xf numFmtId="1" fontId="3" fillId="0" borderId="96" xfId="57" applyNumberFormat="1" applyFont="1" applyFill="1" applyBorder="1" applyAlignment="1">
      <alignment horizontal="center" vertical="center"/>
      <protection/>
    </xf>
    <xf numFmtId="180" fontId="3" fillId="0" borderId="85" xfId="0" applyNumberFormat="1" applyFont="1" applyFill="1" applyBorder="1" applyAlignment="1" applyProtection="1">
      <alignment horizontal="center" vertical="center" wrapText="1"/>
      <protection/>
    </xf>
    <xf numFmtId="182" fontId="3" fillId="0" borderId="180" xfId="0" applyNumberFormat="1" applyFont="1" applyFill="1" applyBorder="1" applyAlignment="1" applyProtection="1">
      <alignment horizontal="center" vertical="center"/>
      <protection/>
    </xf>
    <xf numFmtId="180" fontId="3" fillId="0" borderId="85" xfId="0" applyNumberFormat="1" applyFont="1" applyFill="1" applyBorder="1" applyAlignment="1">
      <alignment horizontal="center" vertical="center" wrapText="1"/>
    </xf>
    <xf numFmtId="1" fontId="3" fillId="0" borderId="63" xfId="0" applyNumberFormat="1" applyFont="1" applyFill="1" applyBorder="1" applyAlignment="1" applyProtection="1">
      <alignment horizontal="center" vertical="center" wrapText="1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85" xfId="0" applyNumberFormat="1" applyFont="1" applyFill="1" applyBorder="1" applyAlignment="1">
      <alignment horizontal="center" vertical="center" wrapText="1"/>
    </xf>
    <xf numFmtId="0" fontId="3" fillId="0" borderId="51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182" fontId="3" fillId="0" borderId="51" xfId="0" applyNumberFormat="1" applyFont="1" applyFill="1" applyBorder="1" applyAlignment="1" applyProtection="1">
      <alignment horizontal="center" vertical="center" wrapText="1"/>
      <protection/>
    </xf>
    <xf numFmtId="1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93" xfId="0" applyNumberFormat="1" applyFont="1" applyFill="1" applyBorder="1" applyAlignment="1" applyProtection="1">
      <alignment horizontal="center" vertical="center"/>
      <protection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49" fontId="12" fillId="0" borderId="85" xfId="0" applyNumberFormat="1" applyFont="1" applyFill="1" applyBorder="1" applyAlignment="1">
      <alignment vertical="center" wrapText="1"/>
    </xf>
    <xf numFmtId="49" fontId="12" fillId="0" borderId="39" xfId="0" applyNumberFormat="1" applyFont="1" applyFill="1" applyBorder="1" applyAlignment="1">
      <alignment vertical="center" wrapText="1"/>
    </xf>
    <xf numFmtId="49" fontId="12" fillId="0" borderId="95" xfId="0" applyNumberFormat="1" applyFont="1" applyFill="1" applyBorder="1" applyAlignment="1">
      <alignment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81" xfId="0" applyFont="1" applyFill="1" applyBorder="1" applyAlignment="1">
      <alignment horizontal="center" vertical="center" wrapText="1"/>
    </xf>
    <xf numFmtId="0" fontId="3" fillId="0" borderId="31" xfId="57" applyFont="1" applyFill="1" applyBorder="1" applyAlignment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3" fillId="0" borderId="122" xfId="0" applyFont="1" applyBorder="1" applyAlignment="1">
      <alignment horizontal="center" vertical="center" wrapText="1"/>
    </xf>
    <xf numFmtId="0" fontId="123" fillId="0" borderId="54" xfId="0" applyFont="1" applyBorder="1" applyAlignment="1">
      <alignment horizontal="center" vertical="center" wrapText="1"/>
    </xf>
    <xf numFmtId="0" fontId="123" fillId="0" borderId="80" xfId="0" applyFont="1" applyBorder="1" applyAlignment="1">
      <alignment horizontal="center" vertical="center" wrapText="1"/>
    </xf>
    <xf numFmtId="0" fontId="123" fillId="0" borderId="111" xfId="0" applyFont="1" applyBorder="1" applyAlignment="1">
      <alignment horizontal="center" vertical="center" wrapText="1"/>
    </xf>
    <xf numFmtId="0" fontId="123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" fontId="2" fillId="0" borderId="182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3" xfId="0" applyNumberFormat="1" applyFont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5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55" xfId="53" applyFont="1" applyBorder="1" applyAlignment="1">
      <alignment horizontal="center" vertical="center" wrapText="1"/>
      <protection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23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23" fillId="0" borderId="119" xfId="0" applyNumberFormat="1" applyFont="1" applyFill="1" applyBorder="1" applyAlignment="1">
      <alignment horizontal="center" vertical="center" wrapText="1"/>
    </xf>
    <xf numFmtId="1" fontId="123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15" fillId="0" borderId="183" xfId="0" applyFont="1" applyBorder="1" applyAlignment="1">
      <alignment horizont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182" xfId="0" applyFont="1" applyBorder="1" applyAlignment="1">
      <alignment horizontal="center" vertical="center" wrapText="1"/>
    </xf>
    <xf numFmtId="0" fontId="123" fillId="0" borderId="11" xfId="0" applyFont="1" applyBorder="1" applyAlignment="1">
      <alignment horizontal="center" vertical="center" wrapText="1"/>
    </xf>
    <xf numFmtId="0" fontId="123" fillId="0" borderId="183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" fillId="0" borderId="18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3" xfId="0" applyFont="1" applyFill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8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84" xfId="0" applyFont="1" applyFill="1" applyBorder="1" applyAlignment="1">
      <alignment horizontal="center" vertical="center" wrapText="1"/>
    </xf>
    <xf numFmtId="0" fontId="15" fillId="0" borderId="185" xfId="0" applyFont="1" applyFill="1" applyBorder="1" applyAlignment="1">
      <alignment horizontal="center" vertical="center" wrapText="1"/>
    </xf>
    <xf numFmtId="0" fontId="15" fillId="0" borderId="186" xfId="0" applyFont="1" applyFill="1" applyBorder="1" applyAlignment="1">
      <alignment horizontal="center" vertical="center" wrapText="1"/>
    </xf>
    <xf numFmtId="0" fontId="2" fillId="0" borderId="184" xfId="0" applyFont="1" applyBorder="1" applyAlignment="1">
      <alignment horizontal="center" vertical="center" wrapText="1"/>
    </xf>
    <xf numFmtId="0" fontId="15" fillId="0" borderId="185" xfId="0" applyFont="1" applyBorder="1" applyAlignment="1">
      <alignment horizontal="center" vertical="center" wrapText="1"/>
    </xf>
    <xf numFmtId="0" fontId="15" fillId="0" borderId="186" xfId="0" applyFont="1" applyBorder="1" applyAlignment="1">
      <alignment horizontal="center" vertical="center" wrapText="1"/>
    </xf>
    <xf numFmtId="0" fontId="2" fillId="0" borderId="187" xfId="0" applyFont="1" applyBorder="1" applyAlignment="1">
      <alignment horizontal="center" wrapText="1"/>
    </xf>
    <xf numFmtId="0" fontId="15" fillId="0" borderId="186" xfId="0" applyFont="1" applyBorder="1" applyAlignment="1">
      <alignment horizont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5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23" fillId="0" borderId="185" xfId="0" applyFont="1" applyFill="1" applyBorder="1" applyAlignment="1">
      <alignment horizontal="center" vertical="center" wrapText="1"/>
    </xf>
    <xf numFmtId="0" fontId="123" fillId="0" borderId="186" xfId="0" applyFont="1" applyFill="1" applyBorder="1" applyAlignment="1">
      <alignment horizontal="center" vertical="center" wrapText="1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123" fillId="0" borderId="188" xfId="0" applyFont="1" applyFill="1" applyBorder="1" applyAlignment="1">
      <alignment horizontal="center" vertical="center" wrapText="1"/>
    </xf>
    <xf numFmtId="0" fontId="123" fillId="0" borderId="11" xfId="0" applyFont="1" applyFill="1" applyBorder="1" applyAlignment="1">
      <alignment horizontal="center" vertical="center" wrapText="1"/>
    </xf>
    <xf numFmtId="0" fontId="123" fillId="0" borderId="183" xfId="0" applyFont="1" applyFill="1" applyBorder="1" applyAlignment="1">
      <alignment horizontal="center" vertical="center" wrapText="1"/>
    </xf>
    <xf numFmtId="0" fontId="2" fillId="0" borderId="182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0" fillId="0" borderId="181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89" xfId="0" applyBorder="1" applyAlignment="1">
      <alignment horizontal="center" vertical="center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80" fontId="6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11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82" fontId="3" fillId="0" borderId="89" xfId="0" applyNumberFormat="1" applyFont="1" applyFill="1" applyBorder="1" applyAlignment="1">
      <alignment horizontal="center" vertical="center" wrapText="1"/>
    </xf>
    <xf numFmtId="182" fontId="3" fillId="0" borderId="90" xfId="0" applyNumberFormat="1" applyFont="1" applyFill="1" applyBorder="1" applyAlignment="1">
      <alignment horizontal="center" vertical="center" wrapText="1"/>
    </xf>
    <xf numFmtId="182" fontId="3" fillId="0" borderId="178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190" xfId="0" applyNumberFormat="1" applyFont="1" applyFill="1" applyBorder="1" applyAlignment="1" applyProtection="1">
      <alignment horizontal="center" vertical="center"/>
      <protection/>
    </xf>
    <xf numFmtId="180" fontId="3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 wrapText="1"/>
    </xf>
    <xf numFmtId="0" fontId="3" fillId="0" borderId="99" xfId="57" applyNumberFormat="1" applyFont="1" applyFill="1" applyBorder="1" applyAlignment="1" applyProtection="1">
      <alignment horizontal="left" vertical="center" wrapText="1"/>
      <protection/>
    </xf>
    <xf numFmtId="0" fontId="3" fillId="0" borderId="119" xfId="57" applyNumberFormat="1" applyFont="1" applyFill="1" applyBorder="1" applyAlignment="1" applyProtection="1">
      <alignment horizontal="left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191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49" fontId="3" fillId="0" borderId="99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130" xfId="0" applyNumberFormat="1" applyFont="1" applyFill="1" applyBorder="1" applyAlignment="1" applyProtection="1">
      <alignment horizontal="center" vertical="center" wrapText="1"/>
      <protection/>
    </xf>
    <xf numFmtId="180" fontId="3" fillId="0" borderId="129" xfId="0" applyNumberFormat="1" applyFont="1" applyFill="1" applyBorder="1" applyAlignment="1" applyProtection="1">
      <alignment horizontal="center" vertical="center" wrapText="1"/>
      <protection/>
    </xf>
    <xf numFmtId="180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130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49" fontId="4" fillId="0" borderId="130" xfId="0" applyNumberFormat="1" applyFont="1" applyFill="1" applyBorder="1" applyAlignment="1" applyProtection="1">
      <alignment horizontal="center" vertical="center"/>
      <protection/>
    </xf>
    <xf numFmtId="49" fontId="4" fillId="0" borderId="137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 wrapText="1"/>
    </xf>
    <xf numFmtId="181" fontId="4" fillId="0" borderId="130" xfId="0" applyNumberFormat="1" applyFont="1" applyFill="1" applyBorder="1" applyAlignment="1" applyProtection="1">
      <alignment horizontal="center" vertical="center"/>
      <protection/>
    </xf>
    <xf numFmtId="181" fontId="4" fillId="0" borderId="129" xfId="0" applyNumberFormat="1" applyFont="1" applyFill="1" applyBorder="1" applyAlignment="1" applyProtection="1">
      <alignment horizontal="center" vertical="center"/>
      <protection/>
    </xf>
    <xf numFmtId="181" fontId="4" fillId="0" borderId="102" xfId="0" applyNumberFormat="1" applyFont="1" applyFill="1" applyBorder="1" applyAlignment="1" applyProtection="1">
      <alignment horizontal="center" vertical="center"/>
      <protection/>
    </xf>
    <xf numFmtId="181" fontId="4" fillId="0" borderId="128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8" xfId="0" applyNumberFormat="1" applyFont="1" applyFill="1" applyBorder="1" applyAlignment="1" applyProtection="1">
      <alignment horizontal="center" vertical="center"/>
      <protection/>
    </xf>
    <xf numFmtId="180" fontId="4" fillId="0" borderId="130" xfId="0" applyNumberFormat="1" applyFont="1" applyFill="1" applyBorder="1" applyAlignment="1" applyProtection="1">
      <alignment horizontal="center" vertical="center"/>
      <protection/>
    </xf>
    <xf numFmtId="180" fontId="4" fillId="0" borderId="129" xfId="0" applyNumberFormat="1" applyFont="1" applyFill="1" applyBorder="1" applyAlignment="1" applyProtection="1">
      <alignment horizontal="center" vertical="center"/>
      <protection/>
    </xf>
    <xf numFmtId="180" fontId="4" fillId="0" borderId="128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5" xfId="0" applyNumberFormat="1" applyFont="1" applyFill="1" applyBorder="1" applyAlignment="1" applyProtection="1">
      <alignment horizontal="center" vertical="center"/>
      <protection/>
    </xf>
    <xf numFmtId="180" fontId="3" fillId="0" borderId="64" xfId="0" applyNumberFormat="1" applyFont="1" applyFill="1" applyBorder="1" applyAlignment="1" applyProtection="1">
      <alignment horizontal="center" vertical="center"/>
      <protection/>
    </xf>
    <xf numFmtId="182" fontId="4" fillId="0" borderId="28" xfId="0" applyNumberFormat="1" applyFont="1" applyFill="1" applyBorder="1" applyAlignment="1" applyProtection="1">
      <alignment horizontal="center" vertical="center" wrapText="1"/>
      <protection/>
    </xf>
    <xf numFmtId="182" fontId="36" fillId="0" borderId="28" xfId="0" applyNumberFormat="1" applyFont="1" applyFill="1" applyBorder="1" applyAlignment="1">
      <alignment horizontal="center" vertical="center" wrapText="1"/>
    </xf>
    <xf numFmtId="0" fontId="3" fillId="0" borderId="192" xfId="0" applyFont="1" applyFill="1" applyBorder="1" applyAlignment="1">
      <alignment horizontal="center" wrapText="1"/>
    </xf>
    <xf numFmtId="0" fontId="3" fillId="0" borderId="193" xfId="0" applyFont="1" applyFill="1" applyBorder="1" applyAlignment="1">
      <alignment horizontal="center" wrapText="1"/>
    </xf>
    <xf numFmtId="0" fontId="3" fillId="0" borderId="194" xfId="0" applyFont="1" applyFill="1" applyBorder="1" applyAlignment="1">
      <alignment horizontal="center" wrapText="1"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182" fontId="36" fillId="0" borderId="5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82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95" xfId="0" applyFont="1" applyFill="1" applyBorder="1" applyAlignment="1" applyProtection="1">
      <alignment horizontal="center" vertical="center"/>
      <protection/>
    </xf>
    <xf numFmtId="0" fontId="3" fillId="0" borderId="196" xfId="0" applyFont="1" applyFill="1" applyBorder="1" applyAlignment="1" applyProtection="1">
      <alignment horizontal="center" vertical="center"/>
      <protection/>
    </xf>
    <xf numFmtId="0" fontId="3" fillId="0" borderId="197" xfId="0" applyFont="1" applyFill="1" applyBorder="1" applyAlignment="1" applyProtection="1">
      <alignment horizontal="center" vertical="center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49" fontId="3" fillId="0" borderId="191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4" fillId="0" borderId="194" xfId="0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198" xfId="0" applyNumberFormat="1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80" fontId="4" fillId="0" borderId="102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87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 wrapText="1"/>
      <protection/>
    </xf>
    <xf numFmtId="18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99" xfId="0" applyNumberFormat="1" applyFont="1" applyFill="1" applyBorder="1" applyAlignment="1" applyProtection="1">
      <alignment horizontal="center" vertical="center" wrapText="1"/>
      <protection/>
    </xf>
    <xf numFmtId="180" fontId="3" fillId="0" borderId="200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4" xfId="0" applyNumberFormat="1" applyFont="1" applyFill="1" applyBorder="1" applyAlignment="1" applyProtection="1">
      <alignment horizontal="center" vertical="top" wrapText="1"/>
      <protection/>
    </xf>
    <xf numFmtId="180" fontId="3" fillId="0" borderId="90" xfId="0" applyNumberFormat="1" applyFont="1" applyFill="1" applyBorder="1" applyAlignment="1" applyProtection="1">
      <alignment horizontal="center" vertical="top" wrapText="1"/>
      <protection/>
    </xf>
    <xf numFmtId="180" fontId="3" fillId="0" borderId="162" xfId="0" applyNumberFormat="1" applyFont="1" applyFill="1" applyBorder="1" applyAlignment="1" applyProtection="1">
      <alignment horizontal="center" vertical="top" wrapText="1"/>
      <protection/>
    </xf>
    <xf numFmtId="180" fontId="3" fillId="0" borderId="110" xfId="0" applyNumberFormat="1" applyFont="1" applyFill="1" applyBorder="1" applyAlignment="1" applyProtection="1">
      <alignment horizontal="center" vertical="top" wrapText="1"/>
      <protection/>
    </xf>
    <xf numFmtId="180" fontId="3" fillId="0" borderId="111" xfId="0" applyNumberFormat="1" applyFont="1" applyFill="1" applyBorder="1" applyAlignment="1" applyProtection="1">
      <alignment horizontal="center" vertical="top" wrapText="1"/>
      <protection/>
    </xf>
    <xf numFmtId="180" fontId="3" fillId="0" borderId="140" xfId="0" applyNumberFormat="1" applyFont="1" applyFill="1" applyBorder="1" applyAlignment="1" applyProtection="1">
      <alignment horizontal="center" vertical="top" wrapText="1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3" fillId="0" borderId="203" xfId="0" applyFont="1" applyFill="1" applyBorder="1" applyAlignment="1" applyProtection="1">
      <alignment horizontal="center" vertical="center"/>
      <protection/>
    </xf>
    <xf numFmtId="0" fontId="3" fillId="0" borderId="204" xfId="0" applyFont="1" applyFill="1" applyBorder="1" applyAlignment="1">
      <alignment horizontal="center" wrapText="1"/>
    </xf>
    <xf numFmtId="0" fontId="3" fillId="0" borderId="205" xfId="0" applyFont="1" applyFill="1" applyBorder="1" applyAlignment="1">
      <alignment horizontal="center" wrapText="1"/>
    </xf>
    <xf numFmtId="0" fontId="3" fillId="0" borderId="20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4" fillId="0" borderId="130" xfId="0" applyFont="1" applyFill="1" applyBorder="1" applyAlignment="1">
      <alignment horizontal="center" wrapText="1"/>
    </xf>
    <xf numFmtId="0" fontId="4" fillId="0" borderId="129" xfId="0" applyFont="1" applyFill="1" applyBorder="1" applyAlignment="1">
      <alignment horizontal="center" wrapText="1"/>
    </xf>
    <xf numFmtId="0" fontId="4" fillId="0" borderId="128" xfId="0" applyFont="1" applyFill="1" applyBorder="1" applyAlignment="1">
      <alignment horizontal="center" wrapText="1"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33" xfId="0" applyNumberFormat="1" applyFont="1" applyFill="1" applyBorder="1" applyAlignment="1" applyProtection="1">
      <alignment horizontal="center" vertical="center" wrapText="1"/>
      <protection/>
    </xf>
    <xf numFmtId="180" fontId="3" fillId="0" borderId="89" xfId="0" applyNumberFormat="1" applyFont="1" applyFill="1" applyBorder="1" applyAlignment="1" applyProtection="1">
      <alignment horizontal="center" vertical="center" wrapText="1"/>
      <protection/>
    </xf>
    <xf numFmtId="180" fontId="3" fillId="0" borderId="90" xfId="0" applyNumberFormat="1" applyFont="1" applyFill="1" applyBorder="1" applyAlignment="1" applyProtection="1">
      <alignment horizontal="center" vertical="center" wrapText="1"/>
      <protection/>
    </xf>
    <xf numFmtId="180" fontId="3" fillId="0" borderId="178" xfId="0" applyNumberFormat="1" applyFont="1" applyFill="1" applyBorder="1" applyAlignment="1" applyProtection="1">
      <alignment horizontal="center" vertical="center" wrapText="1"/>
      <protection/>
    </xf>
    <xf numFmtId="180" fontId="3" fillId="0" borderId="64" xfId="0" applyNumberFormat="1" applyFont="1" applyFill="1" applyBorder="1" applyAlignment="1" applyProtection="1">
      <alignment horizontal="center" vertical="center" wrapText="1"/>
      <protection/>
    </xf>
    <xf numFmtId="180" fontId="3" fillId="0" borderId="48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33" xfId="0" applyNumberFormat="1" applyFont="1" applyFill="1" applyBorder="1" applyAlignment="1" applyProtection="1">
      <alignment horizontal="center" vertical="center"/>
      <protection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180" fontId="3" fillId="0" borderId="90" xfId="0" applyNumberFormat="1" applyFont="1" applyFill="1" applyBorder="1" applyAlignment="1" applyProtection="1">
      <alignment horizontal="center" vertical="center"/>
      <protection/>
    </xf>
    <xf numFmtId="180" fontId="3" fillId="0" borderId="178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1" fontId="11" fillId="0" borderId="130" xfId="0" applyNumberFormat="1" applyFont="1" applyFill="1" applyBorder="1" applyAlignment="1" applyProtection="1">
      <alignment horizontal="center" vertical="center"/>
      <protection/>
    </xf>
    <xf numFmtId="181" fontId="11" fillId="0" borderId="129" xfId="0" applyNumberFormat="1" applyFont="1" applyFill="1" applyBorder="1" applyAlignment="1" applyProtection="1">
      <alignment horizontal="center" vertical="center"/>
      <protection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81" fontId="11" fillId="0" borderId="178" xfId="0" applyNumberFormat="1" applyFont="1" applyFill="1" applyBorder="1" applyAlignment="1" applyProtection="1">
      <alignment horizontal="center" vertical="center"/>
      <protection/>
    </xf>
    <xf numFmtId="0" fontId="4" fillId="0" borderId="19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5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81" fontId="11" fillId="0" borderId="145" xfId="0" applyNumberFormat="1" applyFont="1" applyFill="1" applyBorder="1" applyAlignment="1" applyProtection="1">
      <alignment horizontal="center" vertical="center"/>
      <protection/>
    </xf>
    <xf numFmtId="181" fontId="11" fillId="0" borderId="207" xfId="0" applyNumberFormat="1" applyFont="1" applyFill="1" applyBorder="1" applyAlignment="1" applyProtection="1">
      <alignment horizontal="center" vertical="center"/>
      <protection/>
    </xf>
    <xf numFmtId="181" fontId="11" fillId="0" borderId="208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80" fontId="11" fillId="0" borderId="130" xfId="0" applyNumberFormat="1" applyFont="1" applyFill="1" applyBorder="1" applyAlignment="1" applyProtection="1">
      <alignment horizontal="center" vertical="center"/>
      <protection/>
    </xf>
    <xf numFmtId="180" fontId="11" fillId="0" borderId="129" xfId="0" applyNumberFormat="1" applyFont="1" applyFill="1" applyBorder="1" applyAlignment="1" applyProtection="1">
      <alignment horizontal="center" vertical="center"/>
      <protection/>
    </xf>
    <xf numFmtId="180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81" fontId="11" fillId="0" borderId="161" xfId="0" applyNumberFormat="1" applyFont="1" applyFill="1" applyBorder="1" applyAlignment="1" applyProtection="1">
      <alignment horizontal="center" vertical="center"/>
      <protection/>
    </xf>
    <xf numFmtId="181" fontId="11" fillId="0" borderId="102" xfId="0" applyNumberFormat="1" applyFont="1" applyFill="1" applyBorder="1" applyAlignment="1" applyProtection="1">
      <alignment horizontal="center" vertical="center"/>
      <protection/>
    </xf>
    <xf numFmtId="181" fontId="11" fillId="0" borderId="106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82" fontId="4" fillId="0" borderId="123" xfId="0" applyNumberFormat="1" applyFont="1" applyFill="1" applyBorder="1" applyAlignment="1">
      <alignment horizontal="center" vertical="center" wrapText="1"/>
    </xf>
    <xf numFmtId="182" fontId="4" fillId="0" borderId="132" xfId="0" applyNumberFormat="1" applyFont="1" applyFill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09" xfId="0" applyFont="1" applyFill="1" applyBorder="1" applyAlignment="1" applyProtection="1">
      <alignment horizontal="center" vertical="center"/>
      <protection/>
    </xf>
    <xf numFmtId="0" fontId="3" fillId="0" borderId="210" xfId="0" applyFont="1" applyFill="1" applyBorder="1" applyAlignment="1" applyProtection="1">
      <alignment horizontal="center" vertical="center"/>
      <protection/>
    </xf>
    <xf numFmtId="180" fontId="3" fillId="0" borderId="161" xfId="0" applyNumberFormat="1" applyFont="1" applyFill="1" applyBorder="1" applyAlignment="1" applyProtection="1">
      <alignment horizontal="center" vertical="center" wrapText="1"/>
      <protection/>
    </xf>
    <xf numFmtId="180" fontId="3" fillId="0" borderId="102" xfId="0" applyNumberFormat="1" applyFont="1" applyFill="1" applyBorder="1" applyAlignment="1" applyProtection="1">
      <alignment horizontal="center" vertical="center" wrapText="1"/>
      <protection/>
    </xf>
    <xf numFmtId="180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3" fillId="0" borderId="211" xfId="0" applyNumberFormat="1" applyFont="1" applyFill="1" applyBorder="1" applyAlignment="1" applyProtection="1">
      <alignment horizontal="center" vertical="center"/>
      <protection/>
    </xf>
    <xf numFmtId="0" fontId="11" fillId="0" borderId="212" xfId="0" applyFont="1" applyFill="1" applyBorder="1" applyAlignment="1">
      <alignment horizontal="center" vertical="center" wrapText="1"/>
    </xf>
    <xf numFmtId="0" fontId="11" fillId="0" borderId="213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28" fillId="0" borderId="16" xfId="0" applyNumberFormat="1" applyFont="1" applyBorder="1" applyAlignment="1">
      <alignment horizontal="center" vertical="center" wrapText="1"/>
    </xf>
    <xf numFmtId="182" fontId="28" fillId="0" borderId="16" xfId="0" applyNumberFormat="1" applyFont="1" applyFill="1" applyBorder="1" applyAlignment="1">
      <alignment horizontal="center" vertical="center" wrapText="1"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14" xfId="0" applyFont="1" applyFill="1" applyBorder="1" applyAlignment="1">
      <alignment horizontal="center" wrapText="1"/>
    </xf>
    <xf numFmtId="0" fontId="3" fillId="0" borderId="215" xfId="0" applyFont="1" applyFill="1" applyBorder="1" applyAlignment="1">
      <alignment horizontal="center" wrapText="1"/>
    </xf>
    <xf numFmtId="0" fontId="3" fillId="0" borderId="216" xfId="0" applyFont="1" applyFill="1" applyBorder="1" applyAlignment="1">
      <alignment horizontal="center" wrapText="1"/>
    </xf>
    <xf numFmtId="182" fontId="0" fillId="5" borderId="0" xfId="0" applyNumberFormat="1" applyFill="1" applyAlignment="1">
      <alignment horizontal="center"/>
    </xf>
    <xf numFmtId="182" fontId="0" fillId="5" borderId="111" xfId="0" applyNumberFormat="1" applyFill="1" applyBorder="1" applyAlignment="1">
      <alignment horizontal="center"/>
    </xf>
    <xf numFmtId="182" fontId="0" fillId="5" borderId="42" xfId="0" applyNumberFormat="1" applyFill="1" applyBorder="1" applyAlignment="1">
      <alignment horizontal="center" vertical="center"/>
    </xf>
    <xf numFmtId="182" fontId="0" fillId="5" borderId="71" xfId="0" applyNumberFormat="1" applyFill="1" applyBorder="1" applyAlignment="1">
      <alignment horizontal="center" vertical="center"/>
    </xf>
    <xf numFmtId="182" fontId="0" fillId="0" borderId="34" xfId="0" applyNumberFormat="1" applyBorder="1" applyAlignment="1">
      <alignment horizontal="center"/>
    </xf>
    <xf numFmtId="49" fontId="120" fillId="6" borderId="119" xfId="0" applyNumberFormat="1" applyFont="1" applyFill="1" applyBorder="1" applyAlignment="1">
      <alignment horizontal="center" vertical="center" wrapText="1"/>
    </xf>
    <xf numFmtId="182" fontId="28" fillId="0" borderId="89" xfId="0" applyNumberFormat="1" applyFont="1" applyBorder="1" applyAlignment="1">
      <alignment horizontal="center"/>
    </xf>
    <xf numFmtId="182" fontId="28" fillId="0" borderId="90" xfId="0" applyNumberFormat="1" applyFont="1" applyBorder="1" applyAlignment="1">
      <alignment horizontal="center"/>
    </xf>
    <xf numFmtId="182" fontId="28" fillId="0" borderId="178" xfId="0" applyNumberFormat="1" applyFont="1" applyBorder="1" applyAlignment="1">
      <alignment horizontal="center"/>
    </xf>
    <xf numFmtId="182" fontId="28" fillId="0" borderId="98" xfId="0" applyNumberFormat="1" applyFont="1" applyBorder="1" applyAlignment="1">
      <alignment horizontal="center"/>
    </xf>
    <xf numFmtId="182" fontId="28" fillId="0" borderId="113" xfId="0" applyNumberFormat="1" applyFont="1" applyBorder="1" applyAlignment="1">
      <alignment horizontal="center"/>
    </xf>
    <xf numFmtId="182" fontId="28" fillId="0" borderId="125" xfId="0" applyNumberFormat="1" applyFont="1" applyBorder="1" applyAlignment="1">
      <alignment horizontal="center"/>
    </xf>
    <xf numFmtId="182" fontId="28" fillId="0" borderId="191" xfId="0" applyNumberFormat="1" applyFont="1" applyBorder="1" applyAlignment="1">
      <alignment horizontal="center"/>
    </xf>
    <xf numFmtId="182" fontId="28" fillId="0" borderId="111" xfId="0" applyNumberFormat="1" applyFont="1" applyBorder="1" applyAlignment="1">
      <alignment horizontal="center"/>
    </xf>
    <xf numFmtId="182" fontId="28" fillId="0" borderId="169" xfId="0" applyNumberFormat="1" applyFont="1" applyBorder="1" applyAlignment="1">
      <alignment horizontal="center"/>
    </xf>
    <xf numFmtId="182" fontId="0" fillId="0" borderId="42" xfId="0" applyNumberFormat="1" applyBorder="1" applyAlignment="1">
      <alignment horizontal="center"/>
    </xf>
    <xf numFmtId="49" fontId="120" fillId="6" borderId="119" xfId="0" applyNumberFormat="1" applyFont="1" applyFill="1" applyBorder="1" applyAlignment="1">
      <alignment horizontal="center" vertical="center"/>
    </xf>
    <xf numFmtId="49" fontId="120" fillId="6" borderId="111" xfId="0" applyNumberFormat="1" applyFont="1" applyFill="1" applyBorder="1" applyAlignment="1">
      <alignment horizontal="center" vertical="center"/>
    </xf>
    <xf numFmtId="0" fontId="4" fillId="0" borderId="164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2" xfId="0" applyNumberFormat="1" applyFont="1" applyFill="1" applyBorder="1" applyAlignment="1" applyProtection="1">
      <alignment horizontal="center" vertical="center"/>
      <protection/>
    </xf>
    <xf numFmtId="180" fontId="3" fillId="0" borderId="134" xfId="0" applyNumberFormat="1" applyFont="1" applyFill="1" applyBorder="1" applyAlignment="1" applyProtection="1">
      <alignment horizontal="center" vertical="center" wrapText="1"/>
      <protection/>
    </xf>
    <xf numFmtId="180" fontId="3" fillId="0" borderId="101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217" xfId="0" applyNumberFormat="1" applyFont="1" applyFill="1" applyBorder="1" applyAlignment="1">
      <alignment horizontal="center" vertical="center" wrapText="1"/>
    </xf>
    <xf numFmtId="180" fontId="2" fillId="0" borderId="122" xfId="0" applyNumberFormat="1" applyFont="1" applyFill="1" applyBorder="1" applyAlignment="1">
      <alignment horizontal="center" vertical="center" wrapText="1"/>
    </xf>
    <xf numFmtId="180" fontId="2" fillId="0" borderId="133" xfId="0" applyNumberFormat="1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6" xfId="0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180" fontId="12" fillId="0" borderId="130" xfId="0" applyNumberFormat="1" applyFont="1" applyFill="1" applyBorder="1" applyAlignment="1" applyProtection="1">
      <alignment horizontal="center" vertical="center"/>
      <protection/>
    </xf>
    <xf numFmtId="180" fontId="12" fillId="0" borderId="129" xfId="0" applyNumberFormat="1" applyFont="1" applyFill="1" applyBorder="1" applyAlignment="1" applyProtection="1">
      <alignment horizontal="center" vertical="center"/>
      <protection/>
    </xf>
    <xf numFmtId="180" fontId="12" fillId="0" borderId="102" xfId="0" applyNumberFormat="1" applyFont="1" applyFill="1" applyBorder="1" applyAlignment="1" applyProtection="1">
      <alignment horizontal="center" vertical="center"/>
      <protection/>
    </xf>
    <xf numFmtId="180" fontId="12" fillId="0" borderId="106" xfId="0" applyNumberFormat="1" applyFont="1" applyFill="1" applyBorder="1" applyAlignment="1" applyProtection="1">
      <alignment horizontal="center" vertical="center"/>
      <protection/>
    </xf>
    <xf numFmtId="180" fontId="12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29" xfId="0" applyFont="1" applyFill="1" applyBorder="1" applyAlignment="1">
      <alignment horizontal="center" vertical="center" wrapText="1"/>
    </xf>
    <xf numFmtId="180" fontId="2" fillId="0" borderId="181" xfId="0" applyNumberFormat="1" applyFont="1" applyFill="1" applyBorder="1" applyAlignment="1">
      <alignment horizontal="center" vertical="center" wrapText="1"/>
    </xf>
    <xf numFmtId="180" fontId="2" fillId="0" borderId="180" xfId="0" applyNumberFormat="1" applyFont="1" applyFill="1" applyBorder="1" applyAlignment="1">
      <alignment horizontal="center" vertical="center" wrapText="1"/>
    </xf>
    <xf numFmtId="180" fontId="2" fillId="0" borderId="189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L16">
      <selection activeCell="AS35" sqref="AS35:AW38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646"/>
      <c r="B2" s="1646"/>
      <c r="C2" s="1646"/>
      <c r="D2" s="1646"/>
      <c r="E2" s="1646"/>
      <c r="F2" s="1646"/>
      <c r="G2" s="1646"/>
      <c r="H2" s="1646"/>
      <c r="I2" s="1646"/>
      <c r="J2" s="1646"/>
      <c r="K2" s="1646"/>
      <c r="L2" s="1646"/>
      <c r="M2" s="1646"/>
      <c r="N2" s="1646"/>
      <c r="O2" s="1646"/>
      <c r="P2" s="1645" t="s">
        <v>122</v>
      </c>
      <c r="Q2" s="1645"/>
      <c r="R2" s="1645"/>
      <c r="S2" s="1645"/>
      <c r="T2" s="1645"/>
      <c r="U2" s="1645"/>
      <c r="V2" s="1645"/>
      <c r="W2" s="1645"/>
      <c r="X2" s="1645"/>
      <c r="Y2" s="1645"/>
      <c r="Z2" s="1645"/>
      <c r="AA2" s="1645"/>
      <c r="AB2" s="1645"/>
      <c r="AC2" s="1645"/>
      <c r="AD2" s="1645"/>
      <c r="AE2" s="1645"/>
      <c r="AF2" s="1645"/>
      <c r="AG2" s="1645"/>
      <c r="AH2" s="1645"/>
      <c r="AI2" s="1645"/>
      <c r="AJ2" s="1645"/>
      <c r="AK2" s="1645"/>
      <c r="AL2" s="1645"/>
      <c r="AM2" s="1645"/>
      <c r="AN2" s="1645"/>
      <c r="AO2" s="1644"/>
      <c r="AP2" s="1644"/>
      <c r="AQ2" s="1644"/>
      <c r="AR2" s="1644"/>
      <c r="AS2" s="1644"/>
      <c r="AT2" s="1644"/>
      <c r="AU2" s="1644"/>
      <c r="AV2" s="1644"/>
      <c r="AW2" s="1644"/>
      <c r="AX2" s="1644"/>
      <c r="AY2" s="1644"/>
      <c r="AZ2" s="1644"/>
      <c r="BA2" s="1644"/>
    </row>
    <row r="3" spans="1:53" ht="30" customHeight="1">
      <c r="A3" s="1578" t="s">
        <v>303</v>
      </c>
      <c r="B3" s="1578"/>
      <c r="C3" s="1578"/>
      <c r="D3" s="1578"/>
      <c r="E3" s="1578"/>
      <c r="F3" s="1578"/>
      <c r="G3" s="1578"/>
      <c r="H3" s="1578"/>
      <c r="I3" s="1578"/>
      <c r="J3" s="1578"/>
      <c r="K3" s="1578"/>
      <c r="L3" s="1578"/>
      <c r="M3" s="1578"/>
      <c r="N3" s="1578"/>
      <c r="O3" s="1578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44"/>
      <c r="AP3" s="1644"/>
      <c r="AQ3" s="1644"/>
      <c r="AR3" s="1644"/>
      <c r="AS3" s="1644"/>
      <c r="AT3" s="1644"/>
      <c r="AU3" s="1644"/>
      <c r="AV3" s="1644"/>
      <c r="AW3" s="1644"/>
      <c r="AX3" s="1644"/>
      <c r="AY3" s="1644"/>
      <c r="AZ3" s="1644"/>
      <c r="BA3" s="1644"/>
    </row>
    <row r="4" spans="1:53" ht="27" customHeight="1">
      <c r="A4" s="1578" t="s">
        <v>304</v>
      </c>
      <c r="B4" s="1578"/>
      <c r="C4" s="1578"/>
      <c r="D4" s="1578"/>
      <c r="E4" s="1578"/>
      <c r="F4" s="1578"/>
      <c r="G4" s="1578"/>
      <c r="H4" s="1578"/>
      <c r="I4" s="1578"/>
      <c r="J4" s="1578"/>
      <c r="K4" s="1578"/>
      <c r="L4" s="1578"/>
      <c r="M4" s="1578"/>
      <c r="N4" s="1578"/>
      <c r="O4" s="1578"/>
      <c r="P4" s="1647" t="s">
        <v>1</v>
      </c>
      <c r="Q4" s="1647"/>
      <c r="R4" s="1647"/>
      <c r="S4" s="1647"/>
      <c r="T4" s="1647"/>
      <c r="U4" s="1647"/>
      <c r="V4" s="1647"/>
      <c r="W4" s="1647"/>
      <c r="X4" s="1647"/>
      <c r="Y4" s="1647"/>
      <c r="Z4" s="1647"/>
      <c r="AA4" s="1647"/>
      <c r="AB4" s="1647"/>
      <c r="AC4" s="1647"/>
      <c r="AD4" s="1647"/>
      <c r="AE4" s="1647"/>
      <c r="AF4" s="1647"/>
      <c r="AG4" s="1647"/>
      <c r="AH4" s="1647"/>
      <c r="AI4" s="1647"/>
      <c r="AJ4" s="1647"/>
      <c r="AK4" s="1647"/>
      <c r="AL4" s="1647"/>
      <c r="AM4" s="1647"/>
      <c r="AN4" s="1647"/>
      <c r="AO4" s="1644"/>
      <c r="AP4" s="1644"/>
      <c r="AQ4" s="1644"/>
      <c r="AR4" s="1644"/>
      <c r="AS4" s="1644"/>
      <c r="AT4" s="1644"/>
      <c r="AU4" s="1644"/>
      <c r="AV4" s="1644"/>
      <c r="AW4" s="1644"/>
      <c r="AX4" s="1644"/>
      <c r="AY4" s="1644"/>
      <c r="AZ4" s="1644"/>
      <c r="BA4" s="1644"/>
    </row>
    <row r="5" spans="1:53" ht="26.25" customHeight="1">
      <c r="A5" s="1594" t="s">
        <v>525</v>
      </c>
      <c r="B5" s="1594"/>
      <c r="C5" s="1594"/>
      <c r="D5" s="1594"/>
      <c r="E5" s="1594"/>
      <c r="F5" s="1594"/>
      <c r="G5" s="1594"/>
      <c r="H5" s="1594"/>
      <c r="I5" s="1594"/>
      <c r="J5" s="1594"/>
      <c r="K5" s="1594"/>
      <c r="L5" s="1594"/>
      <c r="M5" s="1594"/>
      <c r="N5" s="1594"/>
      <c r="O5" s="159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96" t="s">
        <v>302</v>
      </c>
      <c r="AO5" s="1596"/>
      <c r="AP5" s="1596"/>
      <c r="AQ5" s="1596"/>
      <c r="AR5" s="1596"/>
      <c r="AS5" s="1596"/>
      <c r="AT5" s="1596"/>
      <c r="AU5" s="1596"/>
      <c r="AV5" s="1596"/>
      <c r="AW5" s="1596"/>
      <c r="AX5" s="1596"/>
      <c r="AY5" s="1596"/>
      <c r="AZ5" s="1596"/>
      <c r="BA5" s="1596"/>
    </row>
    <row r="6" spans="1:53" s="2" customFormat="1" ht="23.25" customHeight="1">
      <c r="A6" s="1595" t="s">
        <v>622</v>
      </c>
      <c r="B6" s="1595"/>
      <c r="C6" s="1595"/>
      <c r="D6" s="1595"/>
      <c r="E6" s="1595"/>
      <c r="F6" s="1595"/>
      <c r="G6" s="1595"/>
      <c r="H6" s="1595"/>
      <c r="I6" s="1595"/>
      <c r="J6" s="1595"/>
      <c r="K6" s="1595"/>
      <c r="L6" s="1595"/>
      <c r="M6" s="1595"/>
      <c r="N6" s="1595"/>
      <c r="O6" s="1595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96"/>
      <c r="AO6" s="1596"/>
      <c r="AP6" s="1596"/>
      <c r="AQ6" s="1596"/>
      <c r="AR6" s="1596"/>
      <c r="AS6" s="1596"/>
      <c r="AT6" s="1596"/>
      <c r="AU6" s="1596"/>
      <c r="AV6" s="1596"/>
      <c r="AW6" s="1596"/>
      <c r="AX6" s="1596"/>
      <c r="AY6" s="1596"/>
      <c r="AZ6" s="1596"/>
      <c r="BA6" s="1596"/>
    </row>
    <row r="7" spans="1:53" s="2" customFormat="1" ht="22.5" customHeight="1">
      <c r="A7" s="900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899"/>
      <c r="AI7" s="899"/>
      <c r="AJ7" s="899"/>
      <c r="AK7" s="899"/>
      <c r="AL7" s="899"/>
      <c r="AM7" s="899"/>
      <c r="AN7" s="1596"/>
      <c r="AO7" s="1596"/>
      <c r="AP7" s="1596"/>
      <c r="AQ7" s="1596"/>
      <c r="AR7" s="1596"/>
      <c r="AS7" s="1596"/>
      <c r="AT7" s="1596"/>
      <c r="AU7" s="1596"/>
      <c r="AV7" s="1596"/>
      <c r="AW7" s="1596"/>
      <c r="AX7" s="1596"/>
      <c r="AY7" s="1596"/>
      <c r="AZ7" s="1596"/>
      <c r="BA7" s="1596"/>
    </row>
    <row r="8" spans="1:53" s="2" customFormat="1" ht="27" customHeight="1">
      <c r="A8" s="1578" t="s">
        <v>0</v>
      </c>
      <c r="B8" s="1578"/>
      <c r="C8" s="1578"/>
      <c r="D8" s="1578"/>
      <c r="E8" s="1578"/>
      <c r="F8" s="1578"/>
      <c r="G8" s="1578"/>
      <c r="H8" s="1578"/>
      <c r="I8" s="1578"/>
      <c r="J8" s="1578"/>
      <c r="K8" s="1578"/>
      <c r="L8" s="1578"/>
      <c r="M8" s="1578"/>
      <c r="N8" s="1578"/>
      <c r="O8" s="1578"/>
      <c r="P8" s="1648" t="s">
        <v>132</v>
      </c>
      <c r="Q8" s="1649"/>
      <c r="R8" s="1649"/>
      <c r="S8" s="1649"/>
      <c r="T8" s="1649"/>
      <c r="U8" s="1649"/>
      <c r="V8" s="1649"/>
      <c r="W8" s="1649"/>
      <c r="X8" s="1649"/>
      <c r="Y8" s="1649"/>
      <c r="Z8" s="1649"/>
      <c r="AA8" s="1649"/>
      <c r="AB8" s="1649"/>
      <c r="AC8" s="1649"/>
      <c r="AD8" s="1649"/>
      <c r="AE8" s="1649"/>
      <c r="AF8" s="1649"/>
      <c r="AG8" s="1649"/>
      <c r="AH8" s="1649"/>
      <c r="AI8" s="1649"/>
      <c r="AJ8" s="1649"/>
      <c r="AK8" s="1649"/>
      <c r="AL8" s="1649"/>
      <c r="AM8" s="1649"/>
      <c r="AN8" s="1592" t="s">
        <v>381</v>
      </c>
      <c r="AO8" s="1593"/>
      <c r="AP8" s="1593"/>
      <c r="AQ8" s="1593"/>
      <c r="AR8" s="1593"/>
      <c r="AS8" s="1593"/>
      <c r="AT8" s="1593"/>
      <c r="AU8" s="1593"/>
      <c r="AV8" s="1593"/>
      <c r="AW8" s="1593"/>
      <c r="AX8" s="1593"/>
      <c r="AY8" s="1593"/>
      <c r="AZ8" s="1593"/>
      <c r="BA8" s="1593"/>
    </row>
    <row r="9" spans="1:53" s="2" customFormat="1" ht="27.75" customHeight="1">
      <c r="A9" s="1578" t="s">
        <v>305</v>
      </c>
      <c r="B9" s="1578"/>
      <c r="C9" s="1578"/>
      <c r="D9" s="1578"/>
      <c r="E9" s="1578"/>
      <c r="F9" s="1578"/>
      <c r="G9" s="1578"/>
      <c r="H9" s="1578"/>
      <c r="I9" s="1578"/>
      <c r="J9" s="1578"/>
      <c r="K9" s="1578"/>
      <c r="L9" s="1578"/>
      <c r="M9" s="1578"/>
      <c r="N9" s="1578"/>
      <c r="O9" s="1578"/>
      <c r="P9" s="1596" t="s">
        <v>131</v>
      </c>
      <c r="Q9" s="1598"/>
      <c r="R9" s="1598"/>
      <c r="S9" s="1598"/>
      <c r="T9" s="1598"/>
      <c r="U9" s="1598"/>
      <c r="V9" s="1598"/>
      <c r="W9" s="1598"/>
      <c r="X9" s="1598"/>
      <c r="Y9" s="1598"/>
      <c r="Z9" s="1598"/>
      <c r="AA9" s="159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27.75" customHeight="1">
      <c r="P10" s="1596" t="s">
        <v>623</v>
      </c>
      <c r="Q10" s="1598"/>
      <c r="R10" s="1598"/>
      <c r="S10" s="1598"/>
      <c r="T10" s="1598"/>
      <c r="U10" s="1598"/>
      <c r="V10" s="1598"/>
      <c r="W10" s="1598"/>
      <c r="X10" s="1598"/>
      <c r="Y10" s="1598"/>
      <c r="Z10" s="1598"/>
      <c r="AA10" s="1598"/>
      <c r="AB10" s="1598"/>
      <c r="AC10" s="1598"/>
      <c r="AD10" s="1598"/>
      <c r="AE10" s="1598"/>
      <c r="AF10" s="1598"/>
      <c r="AG10" s="1598"/>
      <c r="AH10" s="1598"/>
      <c r="AI10" s="1598"/>
      <c r="AJ10" s="1598"/>
      <c r="AK10" s="1598"/>
      <c r="AL10" s="158"/>
      <c r="AM10" s="158"/>
      <c r="AN10" s="1597" t="s">
        <v>130</v>
      </c>
      <c r="AO10" s="1597"/>
      <c r="AP10" s="1597"/>
      <c r="AQ10" s="1597"/>
      <c r="AR10" s="1597"/>
      <c r="AS10" s="1597"/>
      <c r="AT10" s="1597"/>
      <c r="AU10" s="1597"/>
      <c r="AV10" s="1597"/>
      <c r="AW10" s="1597"/>
      <c r="AX10" s="1597"/>
      <c r="AY10" s="1597"/>
      <c r="AZ10" s="1597"/>
      <c r="BA10" s="1597"/>
    </row>
    <row r="11" spans="16:53" s="2" customFormat="1" ht="27.75" customHeight="1">
      <c r="P11" s="1596" t="s">
        <v>254</v>
      </c>
      <c r="Q11" s="1598"/>
      <c r="R11" s="1598"/>
      <c r="S11" s="1598"/>
      <c r="T11" s="1598"/>
      <c r="U11" s="1598"/>
      <c r="V11" s="1598"/>
      <c r="W11" s="1598"/>
      <c r="X11" s="1598"/>
      <c r="Y11" s="1598"/>
      <c r="Z11" s="1598"/>
      <c r="AA11" s="1598"/>
      <c r="AB11" s="1598"/>
      <c r="AC11" s="1598"/>
      <c r="AD11" s="1598"/>
      <c r="AE11" s="1598"/>
      <c r="AF11" s="1598"/>
      <c r="AG11" s="1598"/>
      <c r="AH11" s="1598"/>
      <c r="AI11" s="1598"/>
      <c r="AJ11" s="1598"/>
      <c r="AK11" s="1599"/>
      <c r="AL11" s="158"/>
      <c r="AM11" s="158"/>
      <c r="AN11" s="1566"/>
      <c r="AO11" s="1566"/>
      <c r="AP11" s="1566"/>
      <c r="AQ11" s="1566"/>
      <c r="AR11" s="1566"/>
      <c r="AS11" s="1566"/>
      <c r="AT11" s="1566"/>
      <c r="AU11" s="1566"/>
      <c r="AV11" s="1566"/>
      <c r="AW11" s="1566"/>
      <c r="AX11" s="1566"/>
      <c r="AY11" s="1566"/>
      <c r="AZ11" s="1566"/>
      <c r="BA11" s="1566"/>
    </row>
    <row r="12" spans="16:53" s="2" customFormat="1" ht="27.75" customHeight="1">
      <c r="P12" s="1599"/>
      <c r="Q12" s="1599"/>
      <c r="R12" s="1599"/>
      <c r="S12" s="1599"/>
      <c r="T12" s="1599"/>
      <c r="U12" s="1599"/>
      <c r="V12" s="1599"/>
      <c r="W12" s="1599"/>
      <c r="X12" s="1599"/>
      <c r="Y12" s="1599"/>
      <c r="Z12" s="1599"/>
      <c r="AA12" s="1599"/>
      <c r="AB12" s="1599"/>
      <c r="AC12" s="1599"/>
      <c r="AD12" s="1599"/>
      <c r="AE12" s="1599"/>
      <c r="AF12" s="1599"/>
      <c r="AG12" s="1599"/>
      <c r="AH12" s="1599"/>
      <c r="AI12" s="1599"/>
      <c r="AJ12" s="1599"/>
      <c r="AK12" s="1599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57" customHeight="1">
      <c r="P13" s="1591" t="s">
        <v>503</v>
      </c>
      <c r="Q13" s="1591"/>
      <c r="R13" s="1591"/>
      <c r="S13" s="1591"/>
      <c r="T13" s="1591"/>
      <c r="U13" s="1591"/>
      <c r="V13" s="1591"/>
      <c r="W13" s="1591"/>
      <c r="X13" s="1591"/>
      <c r="Y13" s="1591"/>
      <c r="Z13" s="1591"/>
      <c r="AA13" s="1591"/>
      <c r="AB13" s="1591"/>
      <c r="AC13" s="1591"/>
      <c r="AD13" s="1591"/>
      <c r="AE13" s="1591"/>
      <c r="AF13" s="1591"/>
      <c r="AG13" s="1591"/>
      <c r="AH13" s="1591"/>
      <c r="AI13" s="1591"/>
      <c r="AJ13" s="1591"/>
      <c r="AK13" s="1591"/>
      <c r="AL13" s="1591"/>
      <c r="AM13" s="1591"/>
      <c r="AN13" s="1591"/>
      <c r="AO13" s="1618"/>
      <c r="AP13" s="1618"/>
      <c r="AQ13" s="1618"/>
      <c r="AR13" s="1618"/>
      <c r="AS13" s="1618"/>
      <c r="AT13" s="1618"/>
      <c r="AU13" s="1618"/>
      <c r="AV13" s="1618"/>
      <c r="AW13" s="1618"/>
      <c r="AX13" s="1618"/>
      <c r="AY13" s="1618"/>
      <c r="AZ13" s="1618"/>
      <c r="BA13" s="1618"/>
    </row>
    <row r="14" spans="16:53" s="2" customFormat="1" ht="10.5" customHeight="1">
      <c r="P14" s="1564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/>
      <c r="AA14" s="1565"/>
      <c r="AB14" s="1565"/>
      <c r="AC14" s="1565"/>
      <c r="AD14" s="1565"/>
      <c r="AE14" s="1565"/>
      <c r="AF14" s="1565"/>
      <c r="AG14" s="1565"/>
      <c r="AH14" s="1565"/>
      <c r="AI14" s="1565"/>
      <c r="AJ14" s="1565"/>
      <c r="AK14" s="1565"/>
      <c r="AL14" s="1565"/>
      <c r="AM14" s="1565"/>
      <c r="AN14" s="1566"/>
      <c r="AO14" s="1566"/>
      <c r="AP14" s="1566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>
      <c r="P15" s="1630"/>
      <c r="Q15" s="1630"/>
      <c r="R15" s="1630"/>
      <c r="S15" s="1630"/>
      <c r="T15" s="1630"/>
      <c r="U15" s="1630"/>
      <c r="V15" s="1630"/>
      <c r="W15" s="1630"/>
      <c r="X15" s="1630"/>
      <c r="Y15" s="1630"/>
      <c r="Z15" s="1630"/>
      <c r="AA15" s="1630"/>
      <c r="AB15" s="1630"/>
      <c r="AC15" s="1630"/>
      <c r="AD15" s="1630"/>
      <c r="AE15" s="1630"/>
      <c r="AF15" s="1630"/>
      <c r="AG15" s="1630"/>
      <c r="AH15" s="1630"/>
      <c r="AI15" s="1630"/>
      <c r="AJ15" s="1630"/>
      <c r="AK15" s="1630"/>
      <c r="AL15" s="1630"/>
      <c r="AM15" s="1630"/>
      <c r="AN15" s="1630"/>
      <c r="AO15" s="1630"/>
      <c r="AP15" s="1630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1562" t="s">
        <v>129</v>
      </c>
      <c r="Q16" s="1563"/>
      <c r="R16" s="1563"/>
      <c r="S16" s="1563"/>
      <c r="T16" s="1563"/>
      <c r="U16" s="1563"/>
      <c r="V16" s="1563"/>
      <c r="W16" s="1563"/>
      <c r="X16" s="1563"/>
      <c r="Y16" s="1563"/>
      <c r="Z16" s="1563"/>
      <c r="AA16" s="1563"/>
      <c r="AB16" s="1563"/>
      <c r="AC16" s="1563"/>
      <c r="AD16" s="1563"/>
      <c r="AE16" s="1563"/>
      <c r="AF16" s="1563"/>
      <c r="AG16" s="1563"/>
      <c r="AH16" s="1563"/>
      <c r="AI16" s="1563"/>
      <c r="AJ16" s="1563"/>
      <c r="AK16" s="1563"/>
      <c r="AL16" s="1563"/>
      <c r="AM16" s="1563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1619" t="s">
        <v>624</v>
      </c>
      <c r="B18" s="1619"/>
      <c r="C18" s="1619"/>
      <c r="D18" s="1619"/>
      <c r="E18" s="1619"/>
      <c r="F18" s="1619"/>
      <c r="G18" s="1619"/>
      <c r="H18" s="1619"/>
      <c r="I18" s="1619"/>
      <c r="J18" s="1619"/>
      <c r="K18" s="1619"/>
      <c r="L18" s="1619"/>
      <c r="M18" s="1619"/>
      <c r="N18" s="1619"/>
      <c r="O18" s="1619"/>
      <c r="P18" s="1619"/>
      <c r="Q18" s="1619"/>
      <c r="R18" s="1619"/>
      <c r="S18" s="1619"/>
      <c r="T18" s="1619"/>
      <c r="U18" s="1619"/>
      <c r="V18" s="1619"/>
      <c r="W18" s="1619"/>
      <c r="X18" s="1619"/>
      <c r="Y18" s="1619"/>
      <c r="Z18" s="1619"/>
      <c r="AA18" s="1619"/>
      <c r="AB18" s="1619"/>
      <c r="AC18" s="1619"/>
      <c r="AD18" s="1619"/>
      <c r="AE18" s="1619"/>
      <c r="AF18" s="1619"/>
      <c r="AG18" s="1619"/>
      <c r="AH18" s="1619"/>
      <c r="AI18" s="1619"/>
      <c r="AJ18" s="1619"/>
      <c r="AK18" s="1619"/>
      <c r="AL18" s="1619"/>
      <c r="AM18" s="1619"/>
      <c r="AN18" s="1619"/>
      <c r="AO18" s="1619"/>
      <c r="AP18" s="1619"/>
      <c r="AQ18" s="1619"/>
      <c r="AR18" s="1619"/>
      <c r="AS18" s="1619"/>
      <c r="AT18" s="1619"/>
      <c r="AU18" s="1619"/>
      <c r="AV18" s="1619"/>
      <c r="AW18" s="1619"/>
      <c r="AX18" s="1619"/>
      <c r="AY18" s="1619"/>
      <c r="AZ18" s="1619"/>
      <c r="BA18" s="1619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1625" t="s">
        <v>2</v>
      </c>
      <c r="B20" s="1533" t="s">
        <v>3</v>
      </c>
      <c r="C20" s="1534"/>
      <c r="D20" s="1534"/>
      <c r="E20" s="1535"/>
      <c r="F20" s="1533" t="s">
        <v>4</v>
      </c>
      <c r="G20" s="1534"/>
      <c r="H20" s="1534"/>
      <c r="I20" s="1535"/>
      <c r="J20" s="1559" t="s">
        <v>5</v>
      </c>
      <c r="K20" s="1560"/>
      <c r="L20" s="1560"/>
      <c r="M20" s="1560"/>
      <c r="N20" s="1559" t="s">
        <v>6</v>
      </c>
      <c r="O20" s="1560"/>
      <c r="P20" s="1560"/>
      <c r="Q20" s="1560"/>
      <c r="R20" s="1561"/>
      <c r="S20" s="1559" t="s">
        <v>7</v>
      </c>
      <c r="T20" s="1567"/>
      <c r="U20" s="1567"/>
      <c r="V20" s="1567"/>
      <c r="W20" s="1561"/>
      <c r="X20" s="1559" t="s">
        <v>8</v>
      </c>
      <c r="Y20" s="1560"/>
      <c r="Z20" s="1560"/>
      <c r="AA20" s="1561"/>
      <c r="AB20" s="1533" t="s">
        <v>9</v>
      </c>
      <c r="AC20" s="1534"/>
      <c r="AD20" s="1534"/>
      <c r="AE20" s="1535"/>
      <c r="AF20" s="1533" t="s">
        <v>10</v>
      </c>
      <c r="AG20" s="1534"/>
      <c r="AH20" s="1534"/>
      <c r="AI20" s="1535"/>
      <c r="AJ20" s="1559" t="s">
        <v>11</v>
      </c>
      <c r="AK20" s="1567"/>
      <c r="AL20" s="1567"/>
      <c r="AM20" s="1567"/>
      <c r="AN20" s="1561"/>
      <c r="AO20" s="1559" t="s">
        <v>12</v>
      </c>
      <c r="AP20" s="1560"/>
      <c r="AQ20" s="1560"/>
      <c r="AR20" s="1560"/>
      <c r="AS20" s="1556" t="s">
        <v>13</v>
      </c>
      <c r="AT20" s="1557"/>
      <c r="AU20" s="1557"/>
      <c r="AV20" s="1557"/>
      <c r="AW20" s="1558"/>
      <c r="AX20" s="1559" t="s">
        <v>14</v>
      </c>
      <c r="AY20" s="1560"/>
      <c r="AZ20" s="1560"/>
      <c r="BA20" s="1561"/>
    </row>
    <row r="21" spans="1:53" s="152" customFormat="1" ht="20.25" customHeight="1" thickBot="1">
      <c r="A21" s="1626"/>
      <c r="B21" s="1084">
        <v>1</v>
      </c>
      <c r="C21" s="153">
        <v>2</v>
      </c>
      <c r="D21" s="153">
        <v>3</v>
      </c>
      <c r="E21" s="1085">
        <v>4</v>
      </c>
      <c r="F21" s="1084">
        <v>5</v>
      </c>
      <c r="G21" s="153">
        <v>6</v>
      </c>
      <c r="H21" s="153">
        <v>7</v>
      </c>
      <c r="I21" s="1085">
        <v>8</v>
      </c>
      <c r="J21" s="1084">
        <v>9</v>
      </c>
      <c r="K21" s="153">
        <v>10</v>
      </c>
      <c r="L21" s="153">
        <v>11</v>
      </c>
      <c r="M21" s="1086">
        <v>12</v>
      </c>
      <c r="N21" s="1084">
        <v>13</v>
      </c>
      <c r="O21" s="153">
        <v>14</v>
      </c>
      <c r="P21" s="153">
        <v>15</v>
      </c>
      <c r="Q21" s="153">
        <v>16</v>
      </c>
      <c r="R21" s="1085">
        <v>17</v>
      </c>
      <c r="S21" s="1084">
        <v>18</v>
      </c>
      <c r="T21" s="153">
        <v>19</v>
      </c>
      <c r="U21" s="153">
        <v>20</v>
      </c>
      <c r="V21" s="153">
        <v>21</v>
      </c>
      <c r="W21" s="1085">
        <v>22</v>
      </c>
      <c r="X21" s="1084">
        <v>23</v>
      </c>
      <c r="Y21" s="153">
        <v>24</v>
      </c>
      <c r="Z21" s="153">
        <v>25</v>
      </c>
      <c r="AA21" s="1085">
        <v>26</v>
      </c>
      <c r="AB21" s="1084">
        <v>27</v>
      </c>
      <c r="AC21" s="153">
        <v>28</v>
      </c>
      <c r="AD21" s="153">
        <v>29</v>
      </c>
      <c r="AE21" s="1085">
        <v>30</v>
      </c>
      <c r="AF21" s="1084">
        <v>31</v>
      </c>
      <c r="AG21" s="153">
        <v>32</v>
      </c>
      <c r="AH21" s="153">
        <v>33</v>
      </c>
      <c r="AI21" s="1085">
        <v>34</v>
      </c>
      <c r="AJ21" s="1084">
        <v>35</v>
      </c>
      <c r="AK21" s="153">
        <v>36</v>
      </c>
      <c r="AL21" s="153">
        <v>37</v>
      </c>
      <c r="AM21" s="153">
        <v>38</v>
      </c>
      <c r="AN21" s="1085">
        <v>39</v>
      </c>
      <c r="AO21" s="1084">
        <v>40</v>
      </c>
      <c r="AP21" s="153">
        <v>41</v>
      </c>
      <c r="AQ21" s="153">
        <v>42</v>
      </c>
      <c r="AR21" s="1086">
        <v>43</v>
      </c>
      <c r="AS21" s="1084">
        <v>44</v>
      </c>
      <c r="AT21" s="153">
        <v>45</v>
      </c>
      <c r="AU21" s="153">
        <v>46</v>
      </c>
      <c r="AV21" s="153">
        <v>47</v>
      </c>
      <c r="AW21" s="1085">
        <v>48</v>
      </c>
      <c r="AX21" s="1084">
        <v>49</v>
      </c>
      <c r="AY21" s="153">
        <v>50</v>
      </c>
      <c r="AZ21" s="153">
        <v>51</v>
      </c>
      <c r="BA21" s="1085">
        <v>52</v>
      </c>
    </row>
    <row r="22" spans="1:53" ht="19.5" customHeight="1">
      <c r="A22" s="1087">
        <v>1</v>
      </c>
      <c r="B22" s="1088" t="s">
        <v>435</v>
      </c>
      <c r="C22" s="1089" t="s">
        <v>435</v>
      </c>
      <c r="D22" s="1089" t="s">
        <v>435</v>
      </c>
      <c r="E22" s="1090" t="s">
        <v>435</v>
      </c>
      <c r="F22" s="1088" t="s">
        <v>435</v>
      </c>
      <c r="G22" s="1089" t="s">
        <v>435</v>
      </c>
      <c r="H22" s="1089" t="s">
        <v>435</v>
      </c>
      <c r="I22" s="1090" t="s">
        <v>435</v>
      </c>
      <c r="J22" s="1088" t="s">
        <v>435</v>
      </c>
      <c r="K22" s="1089" t="s">
        <v>435</v>
      </c>
      <c r="L22" s="1089" t="s">
        <v>435</v>
      </c>
      <c r="M22" s="1090" t="s">
        <v>435</v>
      </c>
      <c r="N22" s="1088" t="s">
        <v>435</v>
      </c>
      <c r="O22" s="1089" t="s">
        <v>435</v>
      </c>
      <c r="P22" s="1089" t="s">
        <v>435</v>
      </c>
      <c r="Q22" s="1089" t="s">
        <v>15</v>
      </c>
      <c r="R22" s="1090" t="s">
        <v>15</v>
      </c>
      <c r="S22" s="1088" t="s">
        <v>16</v>
      </c>
      <c r="T22" s="1089" t="s">
        <v>435</v>
      </c>
      <c r="U22" s="1089" t="s">
        <v>435</v>
      </c>
      <c r="V22" s="1089" t="s">
        <v>435</v>
      </c>
      <c r="W22" s="1090" t="s">
        <v>435</v>
      </c>
      <c r="X22" s="1088" t="s">
        <v>435</v>
      </c>
      <c r="Y22" s="1089" t="s">
        <v>435</v>
      </c>
      <c r="Z22" s="1089" t="s">
        <v>435</v>
      </c>
      <c r="AA22" s="1090" t="s">
        <v>435</v>
      </c>
      <c r="AB22" s="1088" t="s">
        <v>435</v>
      </c>
      <c r="AC22" s="1089" t="s">
        <v>537</v>
      </c>
      <c r="AD22" s="1089" t="s">
        <v>16</v>
      </c>
      <c r="AE22" s="1091" t="s">
        <v>17</v>
      </c>
      <c r="AF22" s="1088" t="s">
        <v>17</v>
      </c>
      <c r="AG22" s="1089" t="s">
        <v>435</v>
      </c>
      <c r="AH22" s="1089" t="s">
        <v>435</v>
      </c>
      <c r="AI22" s="1090" t="s">
        <v>435</v>
      </c>
      <c r="AJ22" s="1089" t="s">
        <v>435</v>
      </c>
      <c r="AK22" s="1089" t="s">
        <v>435</v>
      </c>
      <c r="AL22" s="1089" t="s">
        <v>435</v>
      </c>
      <c r="AM22" s="1089" t="s">
        <v>435</v>
      </c>
      <c r="AN22" s="1090" t="s">
        <v>435</v>
      </c>
      <c r="AO22" s="1092" t="s">
        <v>435</v>
      </c>
      <c r="AP22" s="1089" t="s">
        <v>15</v>
      </c>
      <c r="AQ22" s="1089" t="s">
        <v>15</v>
      </c>
      <c r="AR22" s="1090" t="s">
        <v>16</v>
      </c>
      <c r="AS22" s="1088" t="s">
        <v>16</v>
      </c>
      <c r="AT22" s="1089" t="s">
        <v>16</v>
      </c>
      <c r="AU22" s="1089" t="s">
        <v>16</v>
      </c>
      <c r="AV22" s="1089" t="s">
        <v>16</v>
      </c>
      <c r="AW22" s="1090" t="s">
        <v>16</v>
      </c>
      <c r="AX22" s="1092" t="s">
        <v>16</v>
      </c>
      <c r="AY22" s="1089" t="s">
        <v>16</v>
      </c>
      <c r="AZ22" s="1089" t="s">
        <v>16</v>
      </c>
      <c r="BA22" s="1090" t="s">
        <v>16</v>
      </c>
    </row>
    <row r="23" spans="1:53" ht="19.5" customHeight="1">
      <c r="A23" s="1093">
        <v>2</v>
      </c>
      <c r="B23" s="1094" t="s">
        <v>435</v>
      </c>
      <c r="C23" s="340" t="s">
        <v>435</v>
      </c>
      <c r="D23" s="340" t="s">
        <v>435</v>
      </c>
      <c r="E23" s="1095" t="s">
        <v>435</v>
      </c>
      <c r="F23" s="1094" t="s">
        <v>435</v>
      </c>
      <c r="G23" s="340" t="s">
        <v>435</v>
      </c>
      <c r="H23" s="340" t="s">
        <v>435</v>
      </c>
      <c r="I23" s="1095" t="s">
        <v>435</v>
      </c>
      <c r="J23" s="1094" t="s">
        <v>435</v>
      </c>
      <c r="K23" s="340" t="s">
        <v>435</v>
      </c>
      <c r="L23" s="340" t="s">
        <v>435</v>
      </c>
      <c r="M23" s="1095" t="s">
        <v>435</v>
      </c>
      <c r="N23" s="1094" t="s">
        <v>435</v>
      </c>
      <c r="O23" s="340" t="s">
        <v>435</v>
      </c>
      <c r="P23" s="340" t="s">
        <v>435</v>
      </c>
      <c r="Q23" s="340" t="s">
        <v>15</v>
      </c>
      <c r="R23" s="1095" t="s">
        <v>15</v>
      </c>
      <c r="S23" s="1094" t="s">
        <v>16</v>
      </c>
      <c r="T23" s="340" t="s">
        <v>435</v>
      </c>
      <c r="U23" s="340" t="s">
        <v>435</v>
      </c>
      <c r="V23" s="340" t="s">
        <v>435</v>
      </c>
      <c r="W23" s="1095" t="s">
        <v>435</v>
      </c>
      <c r="X23" s="1094" t="s">
        <v>435</v>
      </c>
      <c r="Y23" s="340" t="s">
        <v>435</v>
      </c>
      <c r="Z23" s="340" t="s">
        <v>435</v>
      </c>
      <c r="AA23" s="1095" t="s">
        <v>435</v>
      </c>
      <c r="AB23" s="1094" t="s">
        <v>435</v>
      </c>
      <c r="AC23" s="614" t="s">
        <v>537</v>
      </c>
      <c r="AD23" s="340" t="s">
        <v>17</v>
      </c>
      <c r="AE23" s="560" t="s">
        <v>17</v>
      </c>
      <c r="AF23" s="1094" t="s">
        <v>17</v>
      </c>
      <c r="AG23" s="340" t="s">
        <v>435</v>
      </c>
      <c r="AH23" s="340" t="s">
        <v>435</v>
      </c>
      <c r="AI23" s="560" t="s">
        <v>435</v>
      </c>
      <c r="AJ23" s="1094" t="s">
        <v>435</v>
      </c>
      <c r="AK23" s="340" t="s">
        <v>435</v>
      </c>
      <c r="AL23" s="340" t="s">
        <v>435</v>
      </c>
      <c r="AM23" s="340" t="s">
        <v>435</v>
      </c>
      <c r="AN23" s="1095" t="s">
        <v>435</v>
      </c>
      <c r="AO23" s="1096" t="s">
        <v>435</v>
      </c>
      <c r="AP23" s="340" t="s">
        <v>15</v>
      </c>
      <c r="AQ23" s="340" t="s">
        <v>15</v>
      </c>
      <c r="AR23" s="1095" t="s">
        <v>16</v>
      </c>
      <c r="AS23" s="1097" t="s">
        <v>16</v>
      </c>
      <c r="AT23" s="767" t="s">
        <v>16</v>
      </c>
      <c r="AU23" s="340" t="s">
        <v>16</v>
      </c>
      <c r="AV23" s="340" t="s">
        <v>16</v>
      </c>
      <c r="AW23" s="1095" t="s">
        <v>16</v>
      </c>
      <c r="AX23" s="1098" t="s">
        <v>16</v>
      </c>
      <c r="AY23" s="340" t="s">
        <v>16</v>
      </c>
      <c r="AZ23" s="340" t="s">
        <v>16</v>
      </c>
      <c r="BA23" s="1095" t="s">
        <v>16</v>
      </c>
    </row>
    <row r="24" spans="1:53" ht="19.5" customHeight="1">
      <c r="A24" s="1093">
        <v>3</v>
      </c>
      <c r="B24" s="1094" t="s">
        <v>435</v>
      </c>
      <c r="C24" s="340" t="s">
        <v>435</v>
      </c>
      <c r="D24" s="340" t="s">
        <v>435</v>
      </c>
      <c r="E24" s="1095" t="s">
        <v>435</v>
      </c>
      <c r="F24" s="1094" t="s">
        <v>435</v>
      </c>
      <c r="G24" s="340" t="s">
        <v>435</v>
      </c>
      <c r="H24" s="340" t="s">
        <v>435</v>
      </c>
      <c r="I24" s="1095" t="s">
        <v>435</v>
      </c>
      <c r="J24" s="1094" t="s">
        <v>435</v>
      </c>
      <c r="K24" s="340" t="s">
        <v>435</v>
      </c>
      <c r="L24" s="340" t="s">
        <v>435</v>
      </c>
      <c r="M24" s="1095" t="s">
        <v>435</v>
      </c>
      <c r="N24" s="1094" t="s">
        <v>435</v>
      </c>
      <c r="O24" s="340" t="s">
        <v>435</v>
      </c>
      <c r="P24" s="340" t="s">
        <v>435</v>
      </c>
      <c r="Q24" s="340" t="s">
        <v>15</v>
      </c>
      <c r="R24" s="1095" t="s">
        <v>15</v>
      </c>
      <c r="S24" s="1094" t="s">
        <v>16</v>
      </c>
      <c r="T24" s="340" t="s">
        <v>435</v>
      </c>
      <c r="U24" s="340" t="s">
        <v>435</v>
      </c>
      <c r="V24" s="340" t="s">
        <v>435</v>
      </c>
      <c r="W24" s="1095" t="s">
        <v>435</v>
      </c>
      <c r="X24" s="1094" t="s">
        <v>435</v>
      </c>
      <c r="Y24" s="340" t="s">
        <v>435</v>
      </c>
      <c r="Z24" s="340" t="s">
        <v>435</v>
      </c>
      <c r="AA24" s="1095" t="s">
        <v>435</v>
      </c>
      <c r="AB24" s="1094" t="s">
        <v>435</v>
      </c>
      <c r="AC24" s="340" t="s">
        <v>16</v>
      </c>
      <c r="AD24" s="340" t="s">
        <v>17</v>
      </c>
      <c r="AE24" s="560" t="s">
        <v>17</v>
      </c>
      <c r="AF24" s="1094" t="s">
        <v>17</v>
      </c>
      <c r="AG24" s="340" t="s">
        <v>435</v>
      </c>
      <c r="AH24" s="340" t="s">
        <v>435</v>
      </c>
      <c r="AI24" s="560" t="s">
        <v>435</v>
      </c>
      <c r="AJ24" s="1094" t="s">
        <v>435</v>
      </c>
      <c r="AK24" s="340" t="s">
        <v>435</v>
      </c>
      <c r="AL24" s="340" t="s">
        <v>435</v>
      </c>
      <c r="AM24" s="340" t="s">
        <v>435</v>
      </c>
      <c r="AN24" s="1095" t="s">
        <v>435</v>
      </c>
      <c r="AO24" s="1096" t="s">
        <v>435</v>
      </c>
      <c r="AP24" s="340" t="s">
        <v>15</v>
      </c>
      <c r="AQ24" s="340" t="s">
        <v>15</v>
      </c>
      <c r="AR24" s="1095" t="s">
        <v>16</v>
      </c>
      <c r="AS24" s="1094" t="s">
        <v>16</v>
      </c>
      <c r="AT24" s="340" t="s">
        <v>16</v>
      </c>
      <c r="AU24" s="340" t="s">
        <v>16</v>
      </c>
      <c r="AV24" s="340" t="s">
        <v>16</v>
      </c>
      <c r="AW24" s="1095" t="s">
        <v>16</v>
      </c>
      <c r="AX24" s="1096" t="s">
        <v>16</v>
      </c>
      <c r="AY24" s="340" t="s">
        <v>16</v>
      </c>
      <c r="AZ24" s="340" t="s">
        <v>16</v>
      </c>
      <c r="BA24" s="1095" t="s">
        <v>16</v>
      </c>
    </row>
    <row r="25" spans="1:53" ht="19.5" customHeight="1" thickBot="1">
      <c r="A25" s="1099">
        <v>4</v>
      </c>
      <c r="B25" s="1100" t="s">
        <v>435</v>
      </c>
      <c r="C25" s="533" t="s">
        <v>435</v>
      </c>
      <c r="D25" s="533" t="s">
        <v>435</v>
      </c>
      <c r="E25" s="1101" t="s">
        <v>435</v>
      </c>
      <c r="F25" s="1100" t="s">
        <v>435</v>
      </c>
      <c r="G25" s="533" t="s">
        <v>435</v>
      </c>
      <c r="H25" s="533" t="s">
        <v>435</v>
      </c>
      <c r="I25" s="1101" t="s">
        <v>435</v>
      </c>
      <c r="J25" s="1100" t="s">
        <v>435</v>
      </c>
      <c r="K25" s="533" t="s">
        <v>435</v>
      </c>
      <c r="L25" s="533" t="s">
        <v>435</v>
      </c>
      <c r="M25" s="1101" t="s">
        <v>435</v>
      </c>
      <c r="N25" s="1100" t="s">
        <v>435</v>
      </c>
      <c r="O25" s="533" t="s">
        <v>435</v>
      </c>
      <c r="P25" s="533" t="s">
        <v>435</v>
      </c>
      <c r="Q25" s="533" t="s">
        <v>15</v>
      </c>
      <c r="R25" s="1101" t="s">
        <v>15</v>
      </c>
      <c r="S25" s="1100" t="s">
        <v>16</v>
      </c>
      <c r="T25" s="533" t="s">
        <v>435</v>
      </c>
      <c r="U25" s="533" t="s">
        <v>435</v>
      </c>
      <c r="V25" s="533" t="s">
        <v>435</v>
      </c>
      <c r="W25" s="1101" t="s">
        <v>435</v>
      </c>
      <c r="X25" s="1100" t="s">
        <v>435</v>
      </c>
      <c r="Y25" s="533" t="s">
        <v>435</v>
      </c>
      <c r="Z25" s="533" t="s">
        <v>435</v>
      </c>
      <c r="AA25" s="1102" t="s">
        <v>435</v>
      </c>
      <c r="AB25" s="1100" t="s">
        <v>435</v>
      </c>
      <c r="AC25" s="533" t="s">
        <v>16</v>
      </c>
      <c r="AD25" s="533" t="s">
        <v>435</v>
      </c>
      <c r="AE25" s="1102" t="s">
        <v>435</v>
      </c>
      <c r="AF25" s="1100" t="s">
        <v>435</v>
      </c>
      <c r="AG25" s="533" t="s">
        <v>435</v>
      </c>
      <c r="AH25" s="533" t="s">
        <v>15</v>
      </c>
      <c r="AI25" s="1102" t="s">
        <v>15</v>
      </c>
      <c r="AJ25" s="1100" t="s">
        <v>17</v>
      </c>
      <c r="AK25" s="533" t="s">
        <v>17</v>
      </c>
      <c r="AL25" s="533" t="s">
        <v>17</v>
      </c>
      <c r="AM25" s="533" t="s">
        <v>18</v>
      </c>
      <c r="AN25" s="1101" t="s">
        <v>18</v>
      </c>
      <c r="AO25" s="1103" t="s">
        <v>18</v>
      </c>
      <c r="AP25" s="533" t="s">
        <v>18</v>
      </c>
      <c r="AQ25" s="533" t="s">
        <v>436</v>
      </c>
      <c r="AR25" s="1101"/>
      <c r="AS25" s="1536"/>
      <c r="AT25" s="1537"/>
      <c r="AU25" s="1537"/>
      <c r="AV25" s="1537"/>
      <c r="AW25" s="1538"/>
      <c r="AX25" s="1679"/>
      <c r="AY25" s="1680"/>
      <c r="AZ25" s="1680"/>
      <c r="BA25" s="1681"/>
    </row>
    <row r="26" spans="1:53" ht="19.5" customHeight="1">
      <c r="A26" s="1062"/>
      <c r="B26" s="1104"/>
      <c r="C26" s="1104"/>
      <c r="D26" s="1104"/>
      <c r="E26" s="1104"/>
      <c r="F26" s="1104"/>
      <c r="G26" s="1104"/>
      <c r="H26" s="1104"/>
      <c r="I26" s="1104"/>
      <c r="J26" s="1104"/>
      <c r="K26" s="1104"/>
      <c r="L26" s="1104"/>
      <c r="M26" s="1104"/>
      <c r="N26" s="1104"/>
      <c r="O26" s="1104"/>
      <c r="P26" s="1104"/>
      <c r="Q26" s="1104"/>
      <c r="R26" s="1104"/>
      <c r="S26" s="1104"/>
      <c r="T26" s="1104"/>
      <c r="U26" s="1104"/>
      <c r="V26" s="1104"/>
      <c r="W26" s="1104"/>
      <c r="X26" s="1104"/>
      <c r="Y26" s="1104"/>
      <c r="Z26" s="1104"/>
      <c r="AA26" s="1104"/>
      <c r="AB26" s="1104"/>
      <c r="AC26" s="1104"/>
      <c r="AD26" s="1104"/>
      <c r="AE26" s="1104"/>
      <c r="AF26" s="1105"/>
      <c r="AG26" s="1105"/>
      <c r="AH26" s="1105"/>
      <c r="AI26" s="1105"/>
      <c r="AJ26" s="1104"/>
      <c r="AK26" s="1104"/>
      <c r="AL26" s="1104"/>
      <c r="AM26" s="1104"/>
      <c r="AN26" s="1104"/>
      <c r="AO26" s="1104"/>
      <c r="AP26" s="1104"/>
      <c r="AQ26" s="1104"/>
      <c r="AR26" s="1104"/>
      <c r="AS26" s="1106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1551" t="s">
        <v>635</v>
      </c>
      <c r="B27" s="1551"/>
      <c r="C27" s="1551"/>
      <c r="D27" s="1551"/>
      <c r="E27" s="1551"/>
      <c r="F27" s="1551"/>
      <c r="G27" s="1551"/>
      <c r="H27" s="1551"/>
      <c r="I27" s="1551"/>
      <c r="J27" s="1551"/>
      <c r="K27" s="1551"/>
      <c r="L27" s="1551"/>
      <c r="M27" s="1551"/>
      <c r="N27" s="1551"/>
      <c r="O27" s="1551"/>
      <c r="P27" s="1551"/>
      <c r="Q27" s="1551"/>
      <c r="R27" s="1551"/>
      <c r="S27" s="1551"/>
      <c r="T27" s="1551"/>
      <c r="U27" s="1551"/>
      <c r="V27" s="1551"/>
      <c r="W27" s="1551"/>
      <c r="X27" s="1551"/>
      <c r="Y27" s="1551"/>
      <c r="Z27" s="1551"/>
      <c r="AA27" s="1551"/>
      <c r="AB27" s="1551"/>
      <c r="AC27" s="1551"/>
      <c r="AD27" s="1551"/>
      <c r="AE27" s="1551"/>
      <c r="AF27" s="1551"/>
      <c r="AG27" s="1551"/>
      <c r="AH27" s="1551"/>
      <c r="AI27" s="1551"/>
      <c r="AJ27" s="1551"/>
      <c r="AK27" s="1551"/>
      <c r="AL27" s="1551"/>
      <c r="AM27" s="1551"/>
      <c r="AN27" s="1551"/>
      <c r="AO27" s="1551"/>
      <c r="AP27" s="1551"/>
      <c r="AQ27" s="1551"/>
      <c r="AR27" s="1551"/>
      <c r="AS27" s="1551"/>
      <c r="AT27" s="1551"/>
      <c r="AU27" s="1551"/>
      <c r="AV27" s="1551"/>
      <c r="AW27" s="1551"/>
      <c r="AX27" s="1551"/>
      <c r="AY27" s="1551"/>
      <c r="AZ27" s="1551"/>
      <c r="BA27" s="1551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1539" t="s">
        <v>437</v>
      </c>
      <c r="B29" s="1539"/>
      <c r="C29" s="1539"/>
      <c r="D29" s="1539"/>
      <c r="E29" s="1539"/>
      <c r="F29" s="1539"/>
      <c r="G29" s="1539"/>
      <c r="H29" s="1539"/>
      <c r="I29" s="1539"/>
      <c r="J29" s="1539"/>
      <c r="K29" s="1539"/>
      <c r="L29" s="1539"/>
      <c r="M29" s="1539"/>
      <c r="N29" s="1539"/>
      <c r="O29" s="1539"/>
      <c r="P29" s="1539"/>
      <c r="Q29" s="1539"/>
      <c r="R29" s="1539"/>
      <c r="S29" s="1539"/>
      <c r="T29" s="1539"/>
      <c r="U29" s="1539"/>
      <c r="V29" s="1539"/>
      <c r="W29" s="1539"/>
      <c r="X29" s="1539"/>
      <c r="Y29" s="1539"/>
      <c r="Z29" s="149"/>
      <c r="AA29" s="1539" t="s">
        <v>438</v>
      </c>
      <c r="AB29" s="1539"/>
      <c r="AC29" s="1539"/>
      <c r="AD29" s="1539"/>
      <c r="AE29" s="1539"/>
      <c r="AF29" s="1539"/>
      <c r="AG29" s="1539"/>
      <c r="AH29" s="1539"/>
      <c r="AI29" s="1539"/>
      <c r="AJ29" s="1539"/>
      <c r="AK29" s="1539"/>
      <c r="AL29" s="1539"/>
      <c r="AM29" s="1539"/>
      <c r="AN29" s="150"/>
      <c r="AO29" s="1539" t="s">
        <v>581</v>
      </c>
      <c r="AP29" s="1539"/>
      <c r="AQ29" s="1539"/>
      <c r="AR29" s="1539"/>
      <c r="AS29" s="1539"/>
      <c r="AT29" s="1539"/>
      <c r="AU29" s="1539"/>
      <c r="AV29" s="1539"/>
      <c r="AW29" s="1539"/>
      <c r="AX29" s="1539"/>
      <c r="AY29" s="1539"/>
      <c r="AZ29" s="1539"/>
      <c r="BA29" s="1539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1600" t="s">
        <v>2</v>
      </c>
      <c r="B31" s="1601"/>
      <c r="C31" s="1631" t="s">
        <v>19</v>
      </c>
      <c r="D31" s="1622"/>
      <c r="E31" s="1622"/>
      <c r="F31" s="1601"/>
      <c r="G31" s="1582" t="s">
        <v>442</v>
      </c>
      <c r="H31" s="1659"/>
      <c r="I31" s="1660"/>
      <c r="J31" s="1582" t="s">
        <v>20</v>
      </c>
      <c r="K31" s="1622"/>
      <c r="L31" s="1622"/>
      <c r="M31" s="1601"/>
      <c r="N31" s="1582" t="s">
        <v>634</v>
      </c>
      <c r="O31" s="1622"/>
      <c r="P31" s="1601"/>
      <c r="Q31" s="1582" t="s">
        <v>580</v>
      </c>
      <c r="R31" s="1583"/>
      <c r="S31" s="1584"/>
      <c r="T31" s="1582" t="s">
        <v>439</v>
      </c>
      <c r="U31" s="1622"/>
      <c r="V31" s="1601"/>
      <c r="W31" s="1582" t="s">
        <v>128</v>
      </c>
      <c r="X31" s="1622"/>
      <c r="Y31" s="1601"/>
      <c r="Z31" s="1107"/>
      <c r="AA31" s="1678" t="s">
        <v>127</v>
      </c>
      <c r="AB31" s="1607"/>
      <c r="AC31" s="1607"/>
      <c r="AD31" s="1607"/>
      <c r="AE31" s="1607"/>
      <c r="AF31" s="1607"/>
      <c r="AG31" s="1608"/>
      <c r="AH31" s="1531" t="s">
        <v>353</v>
      </c>
      <c r="AI31" s="1532"/>
      <c r="AJ31" s="1532"/>
      <c r="AK31" s="1631" t="s">
        <v>126</v>
      </c>
      <c r="AL31" s="1632"/>
      <c r="AM31" s="1633"/>
      <c r="AN31" s="1108"/>
      <c r="AO31" s="1677" t="s">
        <v>582</v>
      </c>
      <c r="AP31" s="1677"/>
      <c r="AQ31" s="1677"/>
      <c r="AR31" s="1677"/>
      <c r="AS31" s="1582" t="s">
        <v>636</v>
      </c>
      <c r="AT31" s="1622"/>
      <c r="AU31" s="1622"/>
      <c r="AV31" s="1622"/>
      <c r="AW31" s="1601"/>
      <c r="AX31" s="1531" t="s">
        <v>353</v>
      </c>
      <c r="AY31" s="1531"/>
      <c r="AZ31" s="1531"/>
      <c r="BA31" s="1676"/>
    </row>
    <row r="32" spans="1:53" ht="15.75" customHeight="1">
      <c r="A32" s="1602"/>
      <c r="B32" s="1603"/>
      <c r="C32" s="1602"/>
      <c r="D32" s="1623"/>
      <c r="E32" s="1623"/>
      <c r="F32" s="1603"/>
      <c r="G32" s="1661"/>
      <c r="H32" s="1662"/>
      <c r="I32" s="1663"/>
      <c r="J32" s="1602"/>
      <c r="K32" s="1623"/>
      <c r="L32" s="1623"/>
      <c r="M32" s="1603"/>
      <c r="N32" s="1602"/>
      <c r="O32" s="1623"/>
      <c r="P32" s="1603"/>
      <c r="Q32" s="1585"/>
      <c r="R32" s="1586"/>
      <c r="S32" s="1587"/>
      <c r="T32" s="1602"/>
      <c r="U32" s="1623"/>
      <c r="V32" s="1603"/>
      <c r="W32" s="1602"/>
      <c r="X32" s="1623"/>
      <c r="Y32" s="1603"/>
      <c r="Z32" s="1107"/>
      <c r="AA32" s="1609"/>
      <c r="AB32" s="1610"/>
      <c r="AC32" s="1610"/>
      <c r="AD32" s="1610"/>
      <c r="AE32" s="1610"/>
      <c r="AF32" s="1610"/>
      <c r="AG32" s="1611"/>
      <c r="AH32" s="1532"/>
      <c r="AI32" s="1532"/>
      <c r="AJ32" s="1532"/>
      <c r="AK32" s="1634"/>
      <c r="AL32" s="1635"/>
      <c r="AM32" s="1636"/>
      <c r="AN32" s="1108"/>
      <c r="AO32" s="1677"/>
      <c r="AP32" s="1677"/>
      <c r="AQ32" s="1677"/>
      <c r="AR32" s="1677"/>
      <c r="AS32" s="1602"/>
      <c r="AT32" s="1623"/>
      <c r="AU32" s="1623"/>
      <c r="AV32" s="1623"/>
      <c r="AW32" s="1603"/>
      <c r="AX32" s="1531"/>
      <c r="AY32" s="1531"/>
      <c r="AZ32" s="1531"/>
      <c r="BA32" s="1676"/>
    </row>
    <row r="33" spans="1:53" ht="42" customHeight="1">
      <c r="A33" s="1604"/>
      <c r="B33" s="1605"/>
      <c r="C33" s="1604"/>
      <c r="D33" s="1624"/>
      <c r="E33" s="1624"/>
      <c r="F33" s="1605"/>
      <c r="G33" s="1664"/>
      <c r="H33" s="1665"/>
      <c r="I33" s="1666"/>
      <c r="J33" s="1604"/>
      <c r="K33" s="1624"/>
      <c r="L33" s="1624"/>
      <c r="M33" s="1605"/>
      <c r="N33" s="1604"/>
      <c r="O33" s="1624"/>
      <c r="P33" s="1605"/>
      <c r="Q33" s="1588"/>
      <c r="R33" s="1589"/>
      <c r="S33" s="1590"/>
      <c r="T33" s="1604"/>
      <c r="U33" s="1624"/>
      <c r="V33" s="1605"/>
      <c r="W33" s="1604"/>
      <c r="X33" s="1624"/>
      <c r="Y33" s="1605"/>
      <c r="Z33" s="1107"/>
      <c r="AA33" s="1612" t="s">
        <v>440</v>
      </c>
      <c r="AB33" s="1613"/>
      <c r="AC33" s="1613"/>
      <c r="AD33" s="1613"/>
      <c r="AE33" s="1613"/>
      <c r="AF33" s="1553"/>
      <c r="AG33" s="1554"/>
      <c r="AH33" s="1615">
        <v>2</v>
      </c>
      <c r="AI33" s="1616"/>
      <c r="AJ33" s="1617"/>
      <c r="AK33" s="1555">
        <v>2</v>
      </c>
      <c r="AL33" s="1555"/>
      <c r="AM33" s="1555"/>
      <c r="AN33" s="1108"/>
      <c r="AO33" s="1677"/>
      <c r="AP33" s="1677"/>
      <c r="AQ33" s="1677"/>
      <c r="AR33" s="1677"/>
      <c r="AS33" s="1602"/>
      <c r="AT33" s="1623"/>
      <c r="AU33" s="1623"/>
      <c r="AV33" s="1623"/>
      <c r="AW33" s="1603"/>
      <c r="AX33" s="1531"/>
      <c r="AY33" s="1531"/>
      <c r="AZ33" s="1531"/>
      <c r="BA33" s="1676"/>
    </row>
    <row r="34" spans="1:53" ht="26.25" customHeight="1">
      <c r="A34" s="1657">
        <v>1</v>
      </c>
      <c r="B34" s="1658"/>
      <c r="C34" s="1651">
        <v>33</v>
      </c>
      <c r="D34" s="1652"/>
      <c r="E34" s="1652"/>
      <c r="F34" s="1653"/>
      <c r="G34" s="1651">
        <v>5</v>
      </c>
      <c r="H34" s="1652"/>
      <c r="I34" s="1653"/>
      <c r="J34" s="1651">
        <v>2</v>
      </c>
      <c r="K34" s="1652"/>
      <c r="L34" s="1652"/>
      <c r="M34" s="1653"/>
      <c r="N34" s="1651"/>
      <c r="O34" s="1652"/>
      <c r="P34" s="1653"/>
      <c r="Q34" s="1669"/>
      <c r="R34" s="1670"/>
      <c r="S34" s="1671"/>
      <c r="T34" s="1651">
        <v>12</v>
      </c>
      <c r="U34" s="1667"/>
      <c r="V34" s="1668"/>
      <c r="W34" s="1651">
        <f>C34+G34+J34+N34+Q34+T34</f>
        <v>52</v>
      </c>
      <c r="X34" s="1667"/>
      <c r="Y34" s="1672"/>
      <c r="Z34" s="1107"/>
      <c r="AA34" s="1612" t="s">
        <v>125</v>
      </c>
      <c r="AB34" s="1613"/>
      <c r="AC34" s="1613"/>
      <c r="AD34" s="1613"/>
      <c r="AE34" s="1613"/>
      <c r="AF34" s="1553"/>
      <c r="AG34" s="1554"/>
      <c r="AH34" s="1615">
        <v>4</v>
      </c>
      <c r="AI34" s="1616"/>
      <c r="AJ34" s="1617"/>
      <c r="AK34" s="1555">
        <v>3</v>
      </c>
      <c r="AL34" s="1555"/>
      <c r="AM34" s="1555"/>
      <c r="AN34" s="1108"/>
      <c r="AO34" s="1677"/>
      <c r="AP34" s="1677"/>
      <c r="AQ34" s="1677"/>
      <c r="AR34" s="1677"/>
      <c r="AS34" s="1604"/>
      <c r="AT34" s="1624"/>
      <c r="AU34" s="1624"/>
      <c r="AV34" s="1624"/>
      <c r="AW34" s="1605"/>
      <c r="AX34" s="1531"/>
      <c r="AY34" s="1531"/>
      <c r="AZ34" s="1531"/>
      <c r="BA34" s="1676"/>
    </row>
    <row r="35" spans="1:53" ht="27" customHeight="1">
      <c r="A35" s="1620">
        <v>2</v>
      </c>
      <c r="B35" s="1621"/>
      <c r="C35" s="1651">
        <v>33</v>
      </c>
      <c r="D35" s="1652"/>
      <c r="E35" s="1652"/>
      <c r="F35" s="1653"/>
      <c r="G35" s="1637">
        <v>5</v>
      </c>
      <c r="H35" s="1638"/>
      <c r="I35" s="1639"/>
      <c r="J35" s="1637">
        <v>3</v>
      </c>
      <c r="K35" s="1638"/>
      <c r="L35" s="1638"/>
      <c r="M35" s="1639"/>
      <c r="N35" s="1637"/>
      <c r="O35" s="1638"/>
      <c r="P35" s="1639"/>
      <c r="Q35" s="1669"/>
      <c r="R35" s="1670"/>
      <c r="S35" s="1671"/>
      <c r="T35" s="1637">
        <v>11</v>
      </c>
      <c r="U35" s="1673"/>
      <c r="V35" s="1674"/>
      <c r="W35" s="1651">
        <f>C35+G35+J35+N35+Q35+T35</f>
        <v>52</v>
      </c>
      <c r="X35" s="1667"/>
      <c r="Y35" s="1672"/>
      <c r="Z35" s="1107"/>
      <c r="AA35" s="1612" t="s">
        <v>441</v>
      </c>
      <c r="AB35" s="1640"/>
      <c r="AC35" s="1640"/>
      <c r="AD35" s="1640"/>
      <c r="AE35" s="1640"/>
      <c r="AF35" s="1640"/>
      <c r="AG35" s="1641"/>
      <c r="AH35" s="1540">
        <v>6</v>
      </c>
      <c r="AI35" s="1541"/>
      <c r="AJ35" s="1542"/>
      <c r="AK35" s="1555">
        <v>3</v>
      </c>
      <c r="AL35" s="1555"/>
      <c r="AM35" s="1555"/>
      <c r="AN35" s="1108"/>
      <c r="AO35" s="1540">
        <v>1</v>
      </c>
      <c r="AP35" s="1541"/>
      <c r="AQ35" s="1541"/>
      <c r="AR35" s="1542"/>
      <c r="AS35" s="1549" t="s">
        <v>579</v>
      </c>
      <c r="AT35" s="1549"/>
      <c r="AU35" s="1549"/>
      <c r="AV35" s="1549"/>
      <c r="AW35" s="1549"/>
      <c r="AX35" s="1550">
        <v>8</v>
      </c>
      <c r="AY35" s="1550"/>
      <c r="AZ35" s="1550"/>
      <c r="BA35" s="1550"/>
    </row>
    <row r="36" spans="1:53" ht="21.75" customHeight="1">
      <c r="A36" s="1620">
        <v>3</v>
      </c>
      <c r="B36" s="1621"/>
      <c r="C36" s="1651">
        <v>33</v>
      </c>
      <c r="D36" s="1652"/>
      <c r="E36" s="1652"/>
      <c r="F36" s="1653"/>
      <c r="G36" s="1637">
        <v>4</v>
      </c>
      <c r="H36" s="1638"/>
      <c r="I36" s="1639"/>
      <c r="J36" s="1637">
        <v>3</v>
      </c>
      <c r="K36" s="1638"/>
      <c r="L36" s="1638"/>
      <c r="M36" s="1639"/>
      <c r="N36" s="1637"/>
      <c r="O36" s="1638"/>
      <c r="P36" s="1639"/>
      <c r="Q36" s="1669"/>
      <c r="R36" s="1670"/>
      <c r="S36" s="1671"/>
      <c r="T36" s="1637">
        <v>12</v>
      </c>
      <c r="U36" s="1673"/>
      <c r="V36" s="1674"/>
      <c r="W36" s="1651">
        <f>C36+G36+J36+N36+Q36+T36</f>
        <v>52</v>
      </c>
      <c r="X36" s="1667"/>
      <c r="Y36" s="1672"/>
      <c r="Z36" s="1107"/>
      <c r="AA36" s="1606" t="s">
        <v>24</v>
      </c>
      <c r="AB36" s="1607"/>
      <c r="AC36" s="1607"/>
      <c r="AD36" s="1607"/>
      <c r="AE36" s="1607"/>
      <c r="AF36" s="1607"/>
      <c r="AG36" s="1608"/>
      <c r="AH36" s="1540">
        <v>8</v>
      </c>
      <c r="AI36" s="1573"/>
      <c r="AJ36" s="1574"/>
      <c r="AK36" s="1555">
        <v>3</v>
      </c>
      <c r="AL36" s="1614"/>
      <c r="AM36" s="1614"/>
      <c r="AN36" s="1108"/>
      <c r="AO36" s="1543"/>
      <c r="AP36" s="1544"/>
      <c r="AQ36" s="1544"/>
      <c r="AR36" s="1545"/>
      <c r="AS36" s="1549"/>
      <c r="AT36" s="1549"/>
      <c r="AU36" s="1549"/>
      <c r="AV36" s="1549"/>
      <c r="AW36" s="1549"/>
      <c r="AX36" s="1550"/>
      <c r="AY36" s="1550"/>
      <c r="AZ36" s="1550"/>
      <c r="BA36" s="1550"/>
    </row>
    <row r="37" spans="1:53" ht="25.5" customHeight="1">
      <c r="A37" s="1620">
        <v>4</v>
      </c>
      <c r="B37" s="1621"/>
      <c r="C37" s="1651">
        <v>28</v>
      </c>
      <c r="D37" s="1652"/>
      <c r="E37" s="1652"/>
      <c r="F37" s="1653"/>
      <c r="G37" s="1637">
        <v>4</v>
      </c>
      <c r="H37" s="1638"/>
      <c r="I37" s="1639"/>
      <c r="J37" s="1637">
        <v>3</v>
      </c>
      <c r="K37" s="1638"/>
      <c r="L37" s="1638"/>
      <c r="M37" s="1639"/>
      <c r="N37" s="1637">
        <v>4</v>
      </c>
      <c r="O37" s="1638"/>
      <c r="P37" s="1639"/>
      <c r="Q37" s="1685">
        <v>1</v>
      </c>
      <c r="R37" s="1670"/>
      <c r="S37" s="1671"/>
      <c r="T37" s="1675">
        <v>2</v>
      </c>
      <c r="U37" s="1673"/>
      <c r="V37" s="1674"/>
      <c r="W37" s="1651">
        <f>C37+G37+J37+N37+Q37+T37</f>
        <v>42</v>
      </c>
      <c r="X37" s="1667"/>
      <c r="Y37" s="1672"/>
      <c r="Z37" s="1107"/>
      <c r="AA37" s="1609"/>
      <c r="AB37" s="1610"/>
      <c r="AC37" s="1610"/>
      <c r="AD37" s="1610"/>
      <c r="AE37" s="1610"/>
      <c r="AF37" s="1610"/>
      <c r="AG37" s="1611"/>
      <c r="AH37" s="1575"/>
      <c r="AI37" s="1576"/>
      <c r="AJ37" s="1577"/>
      <c r="AK37" s="1614"/>
      <c r="AL37" s="1614"/>
      <c r="AM37" s="1614"/>
      <c r="AN37" s="1109"/>
      <c r="AO37" s="1543"/>
      <c r="AP37" s="1544"/>
      <c r="AQ37" s="1544"/>
      <c r="AR37" s="1545"/>
      <c r="AS37" s="1549"/>
      <c r="AT37" s="1549"/>
      <c r="AU37" s="1549"/>
      <c r="AV37" s="1549"/>
      <c r="AW37" s="1549"/>
      <c r="AX37" s="1550"/>
      <c r="AY37" s="1550"/>
      <c r="AZ37" s="1550"/>
      <c r="BA37" s="1550"/>
    </row>
    <row r="38" spans="1:53" ht="34.5" customHeight="1">
      <c r="A38" s="1650" t="s">
        <v>21</v>
      </c>
      <c r="B38" s="1643"/>
      <c r="C38" s="1654">
        <f>SUM(C34:F37)</f>
        <v>127</v>
      </c>
      <c r="D38" s="1655"/>
      <c r="E38" s="1655"/>
      <c r="F38" s="1656"/>
      <c r="G38" s="1627">
        <f>SUM(G34:I37)</f>
        <v>18</v>
      </c>
      <c r="H38" s="1642"/>
      <c r="I38" s="1643"/>
      <c r="J38" s="1579">
        <f>SUM(J34:M37)</f>
        <v>11</v>
      </c>
      <c r="K38" s="1580"/>
      <c r="L38" s="1580"/>
      <c r="M38" s="1581"/>
      <c r="N38" s="1579">
        <f>SUM(N34:P37)</f>
        <v>4</v>
      </c>
      <c r="O38" s="1580"/>
      <c r="P38" s="1581"/>
      <c r="Q38" s="1682">
        <f>SUM(Q34:S37)</f>
        <v>1</v>
      </c>
      <c r="R38" s="1683"/>
      <c r="S38" s="1684"/>
      <c r="T38" s="1627">
        <f>SUM(T34:V37)</f>
        <v>37</v>
      </c>
      <c r="U38" s="1628"/>
      <c r="V38" s="1629"/>
      <c r="W38" s="1627">
        <f>SUM(W34:Y37)</f>
        <v>198</v>
      </c>
      <c r="X38" s="1628"/>
      <c r="Y38" s="1629"/>
      <c r="Z38" s="1107"/>
      <c r="AA38" s="1552"/>
      <c r="AB38" s="1553"/>
      <c r="AC38" s="1553"/>
      <c r="AD38" s="1553"/>
      <c r="AE38" s="1553"/>
      <c r="AF38" s="1553"/>
      <c r="AG38" s="1554"/>
      <c r="AH38" s="1568"/>
      <c r="AI38" s="1569"/>
      <c r="AJ38" s="1570"/>
      <c r="AK38" s="1568"/>
      <c r="AL38" s="1571"/>
      <c r="AM38" s="1572"/>
      <c r="AN38" s="1110"/>
      <c r="AO38" s="1546"/>
      <c r="AP38" s="1547"/>
      <c r="AQ38" s="1547"/>
      <c r="AR38" s="1548"/>
      <c r="AS38" s="1549"/>
      <c r="AT38" s="1549"/>
      <c r="AU38" s="1549"/>
      <c r="AV38" s="1549"/>
      <c r="AW38" s="1549"/>
      <c r="AX38" s="1550"/>
      <c r="AY38" s="1550"/>
      <c r="AZ38" s="1550"/>
      <c r="BA38" s="1550"/>
    </row>
  </sheetData>
  <sheetProtection selectLockedCells="1" selectUnlockedCells="1"/>
  <mergeCells count="114"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N31:P33"/>
    <mergeCell ref="J35:M35"/>
    <mergeCell ref="C35:F35"/>
    <mergeCell ref="C31:F33"/>
    <mergeCell ref="G31:I33"/>
    <mergeCell ref="T34:V34"/>
    <mergeCell ref="Q35:S35"/>
    <mergeCell ref="J34:M34"/>
    <mergeCell ref="A38:B38"/>
    <mergeCell ref="C36:F36"/>
    <mergeCell ref="C38:F38"/>
    <mergeCell ref="A34:B34"/>
    <mergeCell ref="A35:B35"/>
    <mergeCell ref="G35:I35"/>
    <mergeCell ref="A36:B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3" customWidth="1"/>
    <col min="45" max="16384" width="9.125" style="5" customWidth="1"/>
  </cols>
  <sheetData>
    <row r="1" spans="1:44" s="7" customFormat="1" ht="19.5" customHeight="1" thickBot="1">
      <c r="A1" s="1797" t="s">
        <v>25</v>
      </c>
      <c r="B1" s="1820" t="s">
        <v>26</v>
      </c>
      <c r="C1" s="1800" t="s">
        <v>374</v>
      </c>
      <c r="D1" s="1801"/>
      <c r="E1" s="1801"/>
      <c r="F1" s="1802"/>
      <c r="G1" s="1960" t="s">
        <v>27</v>
      </c>
      <c r="H1" s="1789" t="s">
        <v>148</v>
      </c>
      <c r="I1" s="1789"/>
      <c r="J1" s="1789"/>
      <c r="K1" s="1789"/>
      <c r="L1" s="1789"/>
      <c r="M1" s="1790"/>
      <c r="N1" s="1822" t="s">
        <v>351</v>
      </c>
      <c r="O1" s="1823"/>
      <c r="P1" s="1823"/>
      <c r="Q1" s="1823"/>
      <c r="R1" s="1823"/>
      <c r="S1" s="1823"/>
      <c r="T1" s="1823"/>
      <c r="U1" s="1823"/>
      <c r="V1" s="1824"/>
      <c r="AR1" s="231"/>
    </row>
    <row r="2" spans="1:44" s="7" customFormat="1" ht="19.5" customHeight="1">
      <c r="A2" s="1798"/>
      <c r="B2" s="1787"/>
      <c r="C2" s="1803"/>
      <c r="D2" s="1804"/>
      <c r="E2" s="1804"/>
      <c r="F2" s="1805"/>
      <c r="G2" s="1961"/>
      <c r="H2" s="1744" t="s">
        <v>28</v>
      </c>
      <c r="I2" s="1787" t="s">
        <v>149</v>
      </c>
      <c r="J2" s="1830"/>
      <c r="K2" s="1830"/>
      <c r="L2" s="1830"/>
      <c r="M2" s="1782" t="s">
        <v>29</v>
      </c>
      <c r="N2" s="1825" t="s">
        <v>32</v>
      </c>
      <c r="O2" s="1826"/>
      <c r="P2" s="1826" t="s">
        <v>33</v>
      </c>
      <c r="Q2" s="1826"/>
      <c r="R2" s="1826" t="s">
        <v>34</v>
      </c>
      <c r="S2" s="1826"/>
      <c r="T2" s="1826" t="s">
        <v>35</v>
      </c>
      <c r="U2" s="1826"/>
      <c r="V2" s="1828"/>
      <c r="AR2" s="231"/>
    </row>
    <row r="3" spans="1:44" s="7" customFormat="1" ht="19.5" customHeight="1">
      <c r="A3" s="1798"/>
      <c r="B3" s="1787"/>
      <c r="C3" s="1736" t="s">
        <v>142</v>
      </c>
      <c r="D3" s="1736" t="s">
        <v>143</v>
      </c>
      <c r="E3" s="1794" t="s">
        <v>145</v>
      </c>
      <c r="F3" s="1795"/>
      <c r="G3" s="1961"/>
      <c r="H3" s="1744"/>
      <c r="I3" s="1729" t="s">
        <v>21</v>
      </c>
      <c r="J3" s="1796" t="s">
        <v>150</v>
      </c>
      <c r="K3" s="1796"/>
      <c r="L3" s="1796"/>
      <c r="M3" s="1783"/>
      <c r="N3" s="1827"/>
      <c r="O3" s="1796"/>
      <c r="P3" s="1796"/>
      <c r="Q3" s="1796"/>
      <c r="R3" s="1796"/>
      <c r="S3" s="1796"/>
      <c r="T3" s="1796"/>
      <c r="U3" s="1796"/>
      <c r="V3" s="1829"/>
      <c r="AR3" s="231"/>
    </row>
    <row r="4" spans="1:44" s="7" customFormat="1" ht="19.5" customHeight="1">
      <c r="A4" s="1798"/>
      <c r="B4" s="1787"/>
      <c r="C4" s="1744"/>
      <c r="D4" s="1744"/>
      <c r="E4" s="1791" t="s">
        <v>146</v>
      </c>
      <c r="F4" s="1738" t="s">
        <v>147</v>
      </c>
      <c r="G4" s="1962"/>
      <c r="H4" s="1744"/>
      <c r="I4" s="1730"/>
      <c r="J4" s="1736" t="s">
        <v>30</v>
      </c>
      <c r="K4" s="1736" t="s">
        <v>456</v>
      </c>
      <c r="L4" s="1736" t="s">
        <v>31</v>
      </c>
      <c r="M4" s="1784"/>
      <c r="N4" s="1118">
        <v>1</v>
      </c>
      <c r="O4" s="1119">
        <v>2</v>
      </c>
      <c r="P4" s="1119">
        <v>3</v>
      </c>
      <c r="Q4" s="1119">
        <v>4</v>
      </c>
      <c r="R4" s="1119">
        <v>5</v>
      </c>
      <c r="S4" s="1119">
        <v>6</v>
      </c>
      <c r="T4" s="1119">
        <v>7</v>
      </c>
      <c r="U4" s="1119">
        <v>8</v>
      </c>
      <c r="V4" s="1120"/>
      <c r="AR4" s="231"/>
    </row>
    <row r="5" spans="1:44" s="7" customFormat="1" ht="19.5" customHeight="1" thickBot="1">
      <c r="A5" s="1798"/>
      <c r="B5" s="1787"/>
      <c r="C5" s="1744"/>
      <c r="D5" s="1744"/>
      <c r="E5" s="1792"/>
      <c r="F5" s="1738"/>
      <c r="G5" s="1962"/>
      <c r="H5" s="1744"/>
      <c r="I5" s="1730"/>
      <c r="J5" s="1736"/>
      <c r="K5" s="1736"/>
      <c r="L5" s="1736"/>
      <c r="M5" s="1784"/>
      <c r="N5" s="1786" t="s">
        <v>352</v>
      </c>
      <c r="O5" s="1787"/>
      <c r="P5" s="1787"/>
      <c r="Q5" s="1787"/>
      <c r="R5" s="1787"/>
      <c r="S5" s="1787"/>
      <c r="T5" s="1787"/>
      <c r="U5" s="1787"/>
      <c r="V5" s="1788"/>
      <c r="AR5" s="231"/>
    </row>
    <row r="6" spans="1:44" s="7" customFormat="1" ht="22.5" customHeight="1" thickBot="1">
      <c r="A6" s="1799"/>
      <c r="B6" s="1821"/>
      <c r="C6" s="1745"/>
      <c r="D6" s="1745"/>
      <c r="E6" s="1793"/>
      <c r="F6" s="1739"/>
      <c r="G6" s="1963"/>
      <c r="H6" s="1745"/>
      <c r="I6" s="1731"/>
      <c r="J6" s="1737"/>
      <c r="K6" s="1737"/>
      <c r="L6" s="1737"/>
      <c r="M6" s="1785"/>
      <c r="N6" s="1121">
        <v>15</v>
      </c>
      <c r="O6" s="1122">
        <v>18</v>
      </c>
      <c r="P6" s="1122">
        <v>15</v>
      </c>
      <c r="Q6" s="1122">
        <v>18</v>
      </c>
      <c r="R6" s="1122">
        <v>15</v>
      </c>
      <c r="S6" s="1122">
        <v>18</v>
      </c>
      <c r="T6" s="1122">
        <v>15</v>
      </c>
      <c r="U6" s="1122">
        <v>13</v>
      </c>
      <c r="V6" s="1123"/>
      <c r="AC6" s="1747" t="s">
        <v>32</v>
      </c>
      <c r="AD6" s="1732"/>
      <c r="AE6" s="1732"/>
      <c r="AF6" s="1732" t="s">
        <v>33</v>
      </c>
      <c r="AG6" s="1732"/>
      <c r="AH6" s="1732"/>
      <c r="AI6" s="1732" t="s">
        <v>34</v>
      </c>
      <c r="AJ6" s="1732"/>
      <c r="AK6" s="1732"/>
      <c r="AL6" s="1732" t="s">
        <v>35</v>
      </c>
      <c r="AM6" s="1732"/>
      <c r="AN6" s="1746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69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705"/>
      <c r="AD7" s="1687"/>
      <c r="AE7" s="1687"/>
      <c r="AF7" s="1687"/>
      <c r="AG7" s="1687"/>
      <c r="AH7" s="1687"/>
      <c r="AI7" s="1687"/>
      <c r="AJ7" s="1687"/>
      <c r="AK7" s="1687"/>
      <c r="AL7" s="1687"/>
      <c r="AM7" s="1687"/>
      <c r="AN7" s="1715"/>
      <c r="AR7" s="231"/>
    </row>
    <row r="8" spans="1:44" s="7" customFormat="1" ht="19.5" customHeight="1" thickBot="1">
      <c r="A8" s="1733" t="s">
        <v>375</v>
      </c>
      <c r="B8" s="1734"/>
      <c r="C8" s="1734"/>
      <c r="D8" s="1734"/>
      <c r="E8" s="1734"/>
      <c r="F8" s="1734"/>
      <c r="G8" s="1734"/>
      <c r="H8" s="1734"/>
      <c r="I8" s="1734"/>
      <c r="J8" s="1734"/>
      <c r="K8" s="1734"/>
      <c r="L8" s="1734"/>
      <c r="M8" s="1734"/>
      <c r="N8" s="1734"/>
      <c r="O8" s="1734"/>
      <c r="P8" s="1734"/>
      <c r="Q8" s="1734"/>
      <c r="R8" s="1734"/>
      <c r="S8" s="1734"/>
      <c r="T8" s="1734"/>
      <c r="U8" s="1734"/>
      <c r="V8" s="1735"/>
      <c r="AC8" s="298">
        <v>1</v>
      </c>
      <c r="AD8" s="163" t="s">
        <v>343</v>
      </c>
      <c r="AE8" s="163" t="s">
        <v>344</v>
      </c>
      <c r="AF8" s="163">
        <v>3</v>
      </c>
      <c r="AG8" s="163" t="s">
        <v>345</v>
      </c>
      <c r="AH8" s="163" t="s">
        <v>346</v>
      </c>
      <c r="AI8" s="163">
        <v>5</v>
      </c>
      <c r="AJ8" s="163" t="s">
        <v>347</v>
      </c>
      <c r="AK8" s="163" t="s">
        <v>348</v>
      </c>
      <c r="AL8" s="163">
        <v>7</v>
      </c>
      <c r="AM8" s="163" t="s">
        <v>349</v>
      </c>
      <c r="AN8" s="299" t="s">
        <v>350</v>
      </c>
      <c r="AR8" s="231"/>
    </row>
    <row r="9" spans="1:44" s="7" customFormat="1" ht="19.5" customHeight="1" thickBot="1">
      <c r="A9" s="1733" t="s">
        <v>384</v>
      </c>
      <c r="B9" s="1734"/>
      <c r="C9" s="1734"/>
      <c r="D9" s="1734"/>
      <c r="E9" s="1734"/>
      <c r="F9" s="1734"/>
      <c r="G9" s="1734"/>
      <c r="H9" s="1734"/>
      <c r="I9" s="1734"/>
      <c r="J9" s="1734"/>
      <c r="K9" s="1734"/>
      <c r="L9" s="1734"/>
      <c r="M9" s="1734"/>
      <c r="N9" s="1734"/>
      <c r="O9" s="1734"/>
      <c r="P9" s="1734"/>
      <c r="Q9" s="1734"/>
      <c r="R9" s="1734"/>
      <c r="S9" s="1734"/>
      <c r="T9" s="1734"/>
      <c r="U9" s="1734"/>
      <c r="V9" s="1735"/>
      <c r="AC9" s="908"/>
      <c r="AD9" s="908"/>
      <c r="AE9" s="908"/>
      <c r="AF9" s="908"/>
      <c r="AG9" s="908"/>
      <c r="AH9" s="908"/>
      <c r="AI9" s="908"/>
      <c r="AJ9" s="908"/>
      <c r="AK9" s="908"/>
      <c r="AL9" s="908"/>
      <c r="AM9" s="908"/>
      <c r="AN9" s="908"/>
      <c r="AR9" s="231"/>
    </row>
    <row r="10" spans="1:44" s="20" customFormat="1" ht="19.5" customHeight="1">
      <c r="A10" s="77"/>
      <c r="B10" s="848" t="s">
        <v>413</v>
      </c>
      <c r="C10" s="168">
        <v>1</v>
      </c>
      <c r="D10" s="16"/>
      <c r="E10" s="16"/>
      <c r="F10" s="989"/>
      <c r="G10" s="1208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465</v>
      </c>
    </row>
    <row r="11" spans="1:44" s="20" customFormat="1" ht="19.5" customHeight="1">
      <c r="A11" s="1136"/>
      <c r="B11" s="850" t="s">
        <v>58</v>
      </c>
      <c r="C11" s="943"/>
      <c r="D11" s="55" t="s">
        <v>22</v>
      </c>
      <c r="E11" s="55"/>
      <c r="F11" s="865"/>
      <c r="G11" s="1209">
        <v>4</v>
      </c>
      <c r="H11" s="952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1705"/>
      <c r="AD11" s="1687"/>
      <c r="AE11" s="1687"/>
      <c r="AF11" s="1687"/>
      <c r="AG11" s="1687"/>
      <c r="AH11" s="1687"/>
      <c r="AI11" s="1687"/>
      <c r="AJ11" s="1687"/>
      <c r="AK11" s="1687"/>
      <c r="AL11" s="1687"/>
      <c r="AM11" s="1687"/>
      <c r="AN11" s="1715"/>
      <c r="AR11" s="231" t="s">
        <v>464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8"/>
      <c r="G12" s="1210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362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465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8"/>
      <c r="G13" s="1210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363</v>
      </c>
      <c r="AR13" s="231"/>
    </row>
    <row r="14" spans="1:44" s="20" customFormat="1" ht="19.5" customHeight="1">
      <c r="A14" s="77"/>
      <c r="B14" s="850" t="s">
        <v>59</v>
      </c>
      <c r="C14" s="943" t="s">
        <v>22</v>
      </c>
      <c r="D14" s="55"/>
      <c r="E14" s="55"/>
      <c r="F14" s="865"/>
      <c r="G14" s="1209">
        <v>6</v>
      </c>
      <c r="H14" s="952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460</v>
      </c>
    </row>
    <row r="15" spans="1:44" s="20" customFormat="1" ht="19.5" customHeight="1">
      <c r="A15" s="77"/>
      <c r="B15" s="850" t="s">
        <v>59</v>
      </c>
      <c r="C15" s="943" t="s">
        <v>23</v>
      </c>
      <c r="D15" s="55"/>
      <c r="E15" s="55"/>
      <c r="F15" s="865"/>
      <c r="G15" s="1209">
        <v>4</v>
      </c>
      <c r="H15" s="952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361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227</v>
      </c>
      <c r="C16" s="173">
        <v>1</v>
      </c>
      <c r="D16" s="60"/>
      <c r="E16" s="60"/>
      <c r="F16" s="577"/>
      <c r="G16" s="1209">
        <v>6</v>
      </c>
      <c r="H16" s="952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364</v>
      </c>
      <c r="AR16" s="231" t="s">
        <v>466</v>
      </c>
    </row>
    <row r="17" spans="1:44" s="20" customFormat="1" ht="19.5" customHeight="1">
      <c r="A17" s="77"/>
      <c r="B17" s="850" t="s">
        <v>227</v>
      </c>
      <c r="C17" s="173">
        <v>2</v>
      </c>
      <c r="D17" s="60"/>
      <c r="E17" s="60"/>
      <c r="F17" s="577"/>
      <c r="G17" s="1209">
        <v>6</v>
      </c>
      <c r="H17" s="952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81"/>
      <c r="X17" s="580"/>
      <c r="Y17" s="580"/>
      <c r="Z17" s="580"/>
      <c r="AR17" s="231"/>
    </row>
    <row r="18" spans="1:44" s="980" customFormat="1" ht="19.5" customHeight="1">
      <c r="A18" s="77"/>
      <c r="B18" s="850" t="s">
        <v>64</v>
      </c>
      <c r="C18" s="955">
        <v>2</v>
      </c>
      <c r="D18" s="239"/>
      <c r="E18" s="239"/>
      <c r="F18" s="991"/>
      <c r="G18" s="1209">
        <v>6</v>
      </c>
      <c r="H18" s="952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8"/>
      <c r="X18" s="979"/>
      <c r="Y18" s="979"/>
      <c r="Z18" s="979"/>
      <c r="AR18" s="1143" t="s">
        <v>486</v>
      </c>
    </row>
    <row r="19" spans="1:44" s="980" customFormat="1" ht="19.5" customHeight="1">
      <c r="A19" s="606"/>
      <c r="B19" s="1000" t="s">
        <v>41</v>
      </c>
      <c r="C19" s="1001"/>
      <c r="D19" s="80">
        <v>1</v>
      </c>
      <c r="E19" s="128"/>
      <c r="F19" s="991"/>
      <c r="G19" s="1211">
        <v>3</v>
      </c>
      <c r="H19" s="950">
        <f t="shared" si="0"/>
        <v>90</v>
      </c>
      <c r="I19" s="1003">
        <f>SUM($J19:$L19)</f>
        <v>60</v>
      </c>
      <c r="J19" s="626">
        <v>8</v>
      </c>
      <c r="K19" s="626"/>
      <c r="L19" s="626">
        <v>52</v>
      </c>
      <c r="M19" s="1004">
        <f t="shared" si="1"/>
        <v>30</v>
      </c>
      <c r="N19" s="87">
        <v>4</v>
      </c>
      <c r="O19" s="80"/>
      <c r="P19" s="80"/>
      <c r="Q19" s="80"/>
      <c r="R19" s="985"/>
      <c r="S19" s="985"/>
      <c r="T19" s="985"/>
      <c r="U19" s="985"/>
      <c r="V19" s="573"/>
      <c r="AR19" s="1143" t="s">
        <v>484</v>
      </c>
    </row>
    <row r="20" spans="1:44" s="980" customFormat="1" ht="19.5" customHeight="1" thickBot="1">
      <c r="A20" s="606"/>
      <c r="B20" s="1000" t="s">
        <v>41</v>
      </c>
      <c r="C20" s="1001"/>
      <c r="D20" s="21">
        <v>2</v>
      </c>
      <c r="E20" s="128"/>
      <c r="F20" s="991"/>
      <c r="G20" s="1209">
        <v>3</v>
      </c>
      <c r="H20" s="938">
        <f t="shared" si="0"/>
        <v>90</v>
      </c>
      <c r="I20" s="1005">
        <v>72</v>
      </c>
      <c r="J20" s="58"/>
      <c r="K20" s="58"/>
      <c r="L20" s="58">
        <v>72</v>
      </c>
      <c r="M20" s="1006">
        <f t="shared" si="1"/>
        <v>18</v>
      </c>
      <c r="N20" s="87"/>
      <c r="O20" s="80">
        <v>4</v>
      </c>
      <c r="P20" s="80"/>
      <c r="Q20" s="80"/>
      <c r="R20" s="985"/>
      <c r="S20" s="985"/>
      <c r="T20" s="985"/>
      <c r="U20" s="985"/>
      <c r="V20" s="573"/>
      <c r="AR20" s="1143"/>
    </row>
    <row r="21" spans="1:44" s="20" customFormat="1" ht="19.5" customHeight="1" thickBot="1">
      <c r="A21" s="1719" t="s">
        <v>386</v>
      </c>
      <c r="B21" s="1720"/>
      <c r="C21" s="1720"/>
      <c r="D21" s="1720"/>
      <c r="E21" s="1720"/>
      <c r="F21" s="1720"/>
      <c r="G21" s="1720"/>
      <c r="H21" s="1758"/>
      <c r="I21" s="1758"/>
      <c r="J21" s="1758"/>
      <c r="K21" s="1758"/>
      <c r="L21" s="1758"/>
      <c r="M21" s="1758"/>
      <c r="N21" s="1758"/>
      <c r="O21" s="1758"/>
      <c r="P21" s="1758"/>
      <c r="Q21" s="1758"/>
      <c r="R21" s="1758"/>
      <c r="S21" s="1758"/>
      <c r="T21" s="1758"/>
      <c r="U21" s="1758"/>
      <c r="V21" s="1964"/>
      <c r="W21" s="907"/>
      <c r="X21" s="580"/>
      <c r="Y21" s="580"/>
      <c r="Z21" s="580"/>
      <c r="AR21" s="231"/>
    </row>
    <row r="22" spans="1:44" s="980" customFormat="1" ht="19.5" customHeight="1">
      <c r="A22" s="141"/>
      <c r="B22" s="941" t="s">
        <v>469</v>
      </c>
      <c r="C22" s="944"/>
      <c r="D22" s="888" t="s">
        <v>22</v>
      </c>
      <c r="E22" s="888"/>
      <c r="F22" s="870"/>
      <c r="G22" s="1212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8"/>
      <c r="X22" s="979"/>
      <c r="Y22" s="979"/>
      <c r="Z22" s="979"/>
      <c r="AR22" s="1143" t="s">
        <v>468</v>
      </c>
    </row>
    <row r="23" spans="1:44" s="20" customFormat="1" ht="38.25" customHeight="1" thickBot="1">
      <c r="A23" s="945"/>
      <c r="B23" s="880" t="s">
        <v>487</v>
      </c>
      <c r="C23" s="852"/>
      <c r="D23" s="29" t="s">
        <v>23</v>
      </c>
      <c r="E23" s="29"/>
      <c r="F23" s="881"/>
      <c r="G23" s="1211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9"/>
      <c r="AR23" s="231" t="s">
        <v>460</v>
      </c>
    </row>
    <row r="24" spans="1:44" s="27" customFormat="1" ht="19.5" customHeight="1" thickBot="1">
      <c r="A24" s="1725" t="s">
        <v>379</v>
      </c>
      <c r="B24" s="1726"/>
      <c r="C24" s="1726"/>
      <c r="D24" s="1726"/>
      <c r="E24" s="1726"/>
      <c r="F24" s="1726"/>
      <c r="G24" s="1726"/>
      <c r="H24" s="1726"/>
      <c r="I24" s="1726"/>
      <c r="J24" s="1726"/>
      <c r="K24" s="1726"/>
      <c r="L24" s="1726"/>
      <c r="M24" s="1726"/>
      <c r="N24" s="1726"/>
      <c r="O24" s="1726"/>
      <c r="P24" s="1726"/>
      <c r="Q24" s="1726"/>
      <c r="R24" s="1726"/>
      <c r="S24" s="1726"/>
      <c r="T24" s="1726"/>
      <c r="U24" s="1726"/>
      <c r="V24" s="1728"/>
      <c r="W24" s="877"/>
      <c r="X24" s="292"/>
      <c r="Y24" s="292"/>
      <c r="Z24" s="292"/>
      <c r="AR24" s="1142"/>
    </row>
    <row r="25" spans="1:44" s="27" customFormat="1" ht="19.5" customHeight="1" thickBot="1">
      <c r="A25" s="1725" t="s">
        <v>385</v>
      </c>
      <c r="B25" s="1726"/>
      <c r="C25" s="1726"/>
      <c r="D25" s="1726"/>
      <c r="E25" s="1726"/>
      <c r="F25" s="1726"/>
      <c r="G25" s="1726"/>
      <c r="H25" s="1726"/>
      <c r="I25" s="1726"/>
      <c r="J25" s="1726"/>
      <c r="K25" s="1726"/>
      <c r="L25" s="1726"/>
      <c r="M25" s="1726"/>
      <c r="N25" s="1726"/>
      <c r="O25" s="1726"/>
      <c r="P25" s="1726"/>
      <c r="Q25" s="1726"/>
      <c r="R25" s="1726"/>
      <c r="S25" s="1726"/>
      <c r="T25" s="1726"/>
      <c r="U25" s="1726"/>
      <c r="V25" s="1728"/>
      <c r="W25" s="877"/>
      <c r="X25" s="292"/>
      <c r="Y25" s="292"/>
      <c r="Z25" s="292"/>
      <c r="AR25" s="1142"/>
    </row>
    <row r="26" spans="1:44" s="903" customFormat="1" ht="19.5" customHeight="1" thickBot="1">
      <c r="A26" s="1967" t="s">
        <v>387</v>
      </c>
      <c r="B26" s="1968"/>
      <c r="C26" s="1968"/>
      <c r="D26" s="1968"/>
      <c r="E26" s="1968"/>
      <c r="F26" s="1968"/>
      <c r="G26" s="1968"/>
      <c r="H26" s="1969"/>
      <c r="I26" s="1969"/>
      <c r="J26" s="1969"/>
      <c r="K26" s="1969"/>
      <c r="L26" s="1969"/>
      <c r="M26" s="1969"/>
      <c r="N26" s="1969"/>
      <c r="O26" s="1969"/>
      <c r="P26" s="1969"/>
      <c r="Q26" s="1969"/>
      <c r="R26" s="1969"/>
      <c r="S26" s="1969"/>
      <c r="T26" s="1969"/>
      <c r="U26" s="1969"/>
      <c r="V26" s="1970"/>
      <c r="AR26" s="231"/>
    </row>
    <row r="27" spans="1:44" s="1043" customFormat="1" ht="42" customHeight="1" thickBot="1">
      <c r="A27" s="1163"/>
      <c r="B27" s="1239" t="s">
        <v>470</v>
      </c>
      <c r="C27" s="315"/>
      <c r="D27" s="937" t="s">
        <v>23</v>
      </c>
      <c r="E27" s="937"/>
      <c r="F27" s="960"/>
      <c r="G27" s="1213">
        <v>3.5</v>
      </c>
      <c r="H27" s="1185">
        <f>G27*30</f>
        <v>105</v>
      </c>
      <c r="I27" s="1186">
        <f>J27+K27+L27</f>
        <v>54</v>
      </c>
      <c r="J27" s="270">
        <v>18</v>
      </c>
      <c r="K27" s="1187"/>
      <c r="L27" s="1187">
        <v>36</v>
      </c>
      <c r="M27" s="1164">
        <f>H27-I27</f>
        <v>51</v>
      </c>
      <c r="N27" s="961"/>
      <c r="O27" s="947">
        <v>3</v>
      </c>
      <c r="P27" s="962"/>
      <c r="Q27" s="962"/>
      <c r="R27" s="962"/>
      <c r="S27" s="962"/>
      <c r="T27" s="962"/>
      <c r="U27" s="962"/>
      <c r="V27" s="1188"/>
      <c r="W27" s="933"/>
      <c r="AR27" s="231" t="s">
        <v>460</v>
      </c>
    </row>
    <row r="28" spans="1:44" s="27" customFormat="1" ht="19.5" customHeight="1" thickBot="1">
      <c r="A28" s="1698" t="s">
        <v>202</v>
      </c>
      <c r="B28" s="1699"/>
      <c r="C28" s="1699"/>
      <c r="D28" s="1699"/>
      <c r="E28" s="1699"/>
      <c r="F28" s="1699"/>
      <c r="G28" s="1699"/>
      <c r="H28" s="1699"/>
      <c r="I28" s="1699"/>
      <c r="J28" s="1699"/>
      <c r="K28" s="1699"/>
      <c r="L28" s="1699"/>
      <c r="M28" s="1699"/>
      <c r="N28" s="1699"/>
      <c r="O28" s="1699"/>
      <c r="P28" s="1699"/>
      <c r="Q28" s="1699"/>
      <c r="R28" s="1699"/>
      <c r="S28" s="1699"/>
      <c r="T28" s="1699"/>
      <c r="U28" s="1699"/>
      <c r="V28" s="1700"/>
      <c r="AR28" s="1142"/>
    </row>
    <row r="29" spans="1:44" s="27" customFormat="1" ht="19.5" customHeight="1" thickBot="1">
      <c r="A29" s="1036"/>
      <c r="B29" s="1189" t="s">
        <v>89</v>
      </c>
      <c r="C29" s="1190"/>
      <c r="D29" s="257">
        <v>2</v>
      </c>
      <c r="E29" s="257"/>
      <c r="F29" s="1191"/>
      <c r="G29" s="1214">
        <v>4.5</v>
      </c>
      <c r="H29" s="1192">
        <f>G29*30</f>
        <v>135</v>
      </c>
      <c r="I29" s="1193"/>
      <c r="J29" s="1193"/>
      <c r="K29" s="1193"/>
      <c r="L29" s="1193"/>
      <c r="M29" s="1194"/>
      <c r="N29" s="1195"/>
      <c r="O29" s="1196"/>
      <c r="P29" s="1196"/>
      <c r="Q29" s="1196"/>
      <c r="R29" s="1196"/>
      <c r="S29" s="1196"/>
      <c r="T29" s="1197"/>
      <c r="U29" s="1198"/>
      <c r="V29" s="1199"/>
      <c r="W29" s="27" t="s">
        <v>354</v>
      </c>
      <c r="AR29" s="1142" t="s">
        <v>460</v>
      </c>
    </row>
    <row r="30" spans="1:44" s="41" customFormat="1" ht="30" customHeight="1" thickBot="1">
      <c r="A30" s="1719" t="s">
        <v>119</v>
      </c>
      <c r="B30" s="1720"/>
      <c r="C30" s="104"/>
      <c r="D30" s="76"/>
      <c r="E30" s="76"/>
      <c r="F30" s="76"/>
      <c r="G30" s="1166">
        <f>G31+G32</f>
        <v>60</v>
      </c>
      <c r="H30" s="1024">
        <f aca="true" t="shared" si="4" ref="H30:V30">H31+H32</f>
        <v>1800</v>
      </c>
      <c r="I30" s="1167">
        <f t="shared" si="4"/>
        <v>873</v>
      </c>
      <c r="J30" s="1167">
        <f t="shared" si="4"/>
        <v>331</v>
      </c>
      <c r="K30" s="1167">
        <f t="shared" si="4"/>
        <v>99</v>
      </c>
      <c r="L30" s="1167">
        <f t="shared" si="4"/>
        <v>443</v>
      </c>
      <c r="M30" s="1166">
        <f t="shared" si="4"/>
        <v>792</v>
      </c>
      <c r="N30" s="1024">
        <f t="shared" si="4"/>
        <v>27</v>
      </c>
      <c r="O30" s="1167">
        <f t="shared" si="4"/>
        <v>26</v>
      </c>
      <c r="P30" s="1167">
        <f t="shared" si="4"/>
        <v>0</v>
      </c>
      <c r="Q30" s="1167">
        <f t="shared" si="4"/>
        <v>0</v>
      </c>
      <c r="R30" s="1167">
        <f t="shared" si="4"/>
        <v>0</v>
      </c>
      <c r="S30" s="1167">
        <f t="shared" si="4"/>
        <v>0</v>
      </c>
      <c r="T30" s="1167">
        <f t="shared" si="4"/>
        <v>0</v>
      </c>
      <c r="U30" s="1167">
        <f t="shared" si="4"/>
        <v>0</v>
      </c>
      <c r="V30" s="1166">
        <f t="shared" si="4"/>
        <v>0</v>
      </c>
      <c r="AR30" s="1207"/>
    </row>
    <row r="31" spans="1:44" s="41" customFormat="1" ht="19.5" customHeight="1" thickBot="1">
      <c r="A31" s="1947" t="s">
        <v>459</v>
      </c>
      <c r="B31" s="1966"/>
      <c r="C31" s="1200"/>
      <c r="D31" s="1125"/>
      <c r="E31" s="1126"/>
      <c r="F31" s="1126"/>
      <c r="G31" s="1215">
        <f>SUM(G10:G20)+G29</f>
        <v>51.5</v>
      </c>
      <c r="H31" s="1203">
        <f aca="true" t="shared" si="5" ref="H31:V31">SUM(H10:H20)+H29</f>
        <v>1545</v>
      </c>
      <c r="I31" s="1127">
        <f t="shared" si="5"/>
        <v>750</v>
      </c>
      <c r="J31" s="1127">
        <f t="shared" si="5"/>
        <v>269</v>
      </c>
      <c r="K31" s="1127">
        <f t="shared" si="5"/>
        <v>99</v>
      </c>
      <c r="L31" s="1127">
        <f t="shared" si="5"/>
        <v>382</v>
      </c>
      <c r="M31" s="1201">
        <f t="shared" si="5"/>
        <v>660</v>
      </c>
      <c r="N31" s="1203">
        <f t="shared" si="5"/>
        <v>26</v>
      </c>
      <c r="O31" s="1127">
        <f t="shared" si="5"/>
        <v>20</v>
      </c>
      <c r="P31" s="1127">
        <f t="shared" si="5"/>
        <v>0</v>
      </c>
      <c r="Q31" s="1127">
        <f t="shared" si="5"/>
        <v>0</v>
      </c>
      <c r="R31" s="1127">
        <f t="shared" si="5"/>
        <v>0</v>
      </c>
      <c r="S31" s="1127">
        <f t="shared" si="5"/>
        <v>0</v>
      </c>
      <c r="T31" s="1127">
        <f t="shared" si="5"/>
        <v>0</v>
      </c>
      <c r="U31" s="1127">
        <f t="shared" si="5"/>
        <v>0</v>
      </c>
      <c r="V31" s="1201">
        <f t="shared" si="5"/>
        <v>0</v>
      </c>
      <c r="W31" s="20"/>
      <c r="AR31" s="231"/>
    </row>
    <row r="32" spans="1:44" s="27" customFormat="1" ht="20.25" customHeight="1" thickBot="1">
      <c r="A32" s="1773" t="s">
        <v>383</v>
      </c>
      <c r="B32" s="1965"/>
      <c r="C32" s="104"/>
      <c r="D32" s="76"/>
      <c r="E32" s="76"/>
      <c r="F32" s="929"/>
      <c r="G32" s="1202">
        <f>SUM(G22:G23)+G27</f>
        <v>8.5</v>
      </c>
      <c r="H32" s="1205">
        <f aca="true" t="shared" si="6" ref="H32:V32">SUM(H22:H23)+H27</f>
        <v>255</v>
      </c>
      <c r="I32" s="1206">
        <f t="shared" si="6"/>
        <v>123</v>
      </c>
      <c r="J32" s="1206">
        <f t="shared" si="6"/>
        <v>62</v>
      </c>
      <c r="K32" s="1206">
        <f t="shared" si="6"/>
        <v>0</v>
      </c>
      <c r="L32" s="1206">
        <f t="shared" si="6"/>
        <v>61</v>
      </c>
      <c r="M32" s="1204">
        <f t="shared" si="6"/>
        <v>132</v>
      </c>
      <c r="N32" s="1205">
        <f t="shared" si="6"/>
        <v>1</v>
      </c>
      <c r="O32" s="1206">
        <f t="shared" si="6"/>
        <v>6</v>
      </c>
      <c r="P32" s="1206">
        <f t="shared" si="6"/>
        <v>0</v>
      </c>
      <c r="Q32" s="1206">
        <f t="shared" si="6"/>
        <v>0</v>
      </c>
      <c r="R32" s="1206">
        <f t="shared" si="6"/>
        <v>0</v>
      </c>
      <c r="S32" s="1206">
        <f t="shared" si="6"/>
        <v>0</v>
      </c>
      <c r="T32" s="1206">
        <f t="shared" si="6"/>
        <v>0</v>
      </c>
      <c r="U32" s="1206">
        <f t="shared" si="6"/>
        <v>0</v>
      </c>
      <c r="V32" s="1204">
        <f t="shared" si="6"/>
        <v>0</v>
      </c>
      <c r="W32" s="20">
        <f>G32*30</f>
        <v>255</v>
      </c>
      <c r="AR32" s="1142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1733" t="s">
        <v>375</v>
      </c>
      <c r="B35" s="1734"/>
      <c r="C35" s="1734"/>
      <c r="D35" s="1734"/>
      <c r="E35" s="1734"/>
      <c r="F35" s="1734"/>
      <c r="G35" s="1734"/>
      <c r="H35" s="1734"/>
      <c r="I35" s="1734"/>
      <c r="J35" s="1734"/>
      <c r="K35" s="1734"/>
      <c r="L35" s="1734"/>
      <c r="M35" s="1734"/>
      <c r="N35" s="1734"/>
      <c r="O35" s="1734"/>
      <c r="P35" s="1734"/>
      <c r="Q35" s="1734"/>
      <c r="R35" s="1734"/>
      <c r="S35" s="1734"/>
      <c r="T35" s="1734"/>
      <c r="U35" s="1734"/>
      <c r="V35" s="1735"/>
      <c r="AC35" s="298">
        <v>1</v>
      </c>
      <c r="AD35" s="163" t="s">
        <v>343</v>
      </c>
      <c r="AE35" s="163" t="s">
        <v>344</v>
      </c>
      <c r="AF35" s="163">
        <v>3</v>
      </c>
      <c r="AG35" s="163" t="s">
        <v>345</v>
      </c>
      <c r="AH35" s="163" t="s">
        <v>346</v>
      </c>
      <c r="AI35" s="163">
        <v>5</v>
      </c>
      <c r="AJ35" s="163" t="s">
        <v>347</v>
      </c>
      <c r="AK35" s="163" t="s">
        <v>348</v>
      </c>
      <c r="AL35" s="163">
        <v>7</v>
      </c>
      <c r="AM35" s="163" t="s">
        <v>349</v>
      </c>
      <c r="AN35" s="299" t="s">
        <v>350</v>
      </c>
      <c r="AR35" s="231"/>
    </row>
    <row r="36" spans="1:44" s="7" customFormat="1" ht="19.5" customHeight="1" thickBot="1">
      <c r="A36" s="1733" t="s">
        <v>384</v>
      </c>
      <c r="B36" s="1734"/>
      <c r="C36" s="1734"/>
      <c r="D36" s="1734"/>
      <c r="E36" s="1734"/>
      <c r="F36" s="1734"/>
      <c r="G36" s="1734"/>
      <c r="H36" s="1734"/>
      <c r="I36" s="1734"/>
      <c r="J36" s="1734"/>
      <c r="K36" s="1734"/>
      <c r="L36" s="1734"/>
      <c r="M36" s="1734"/>
      <c r="N36" s="1734"/>
      <c r="O36" s="1734"/>
      <c r="P36" s="1734"/>
      <c r="Q36" s="1734"/>
      <c r="R36" s="1734"/>
      <c r="S36" s="1734"/>
      <c r="T36" s="1734"/>
      <c r="U36" s="1734"/>
      <c r="V36" s="1735"/>
      <c r="AC36" s="908"/>
      <c r="AD36" s="908"/>
      <c r="AE36" s="908"/>
      <c r="AF36" s="908"/>
      <c r="AG36" s="908"/>
      <c r="AH36" s="908"/>
      <c r="AI36" s="908"/>
      <c r="AJ36" s="908"/>
      <c r="AK36" s="908"/>
      <c r="AL36" s="908"/>
      <c r="AM36" s="908"/>
      <c r="AN36" s="908"/>
      <c r="AR36" s="231"/>
    </row>
    <row r="37" spans="1:44" s="20" customFormat="1" ht="19.5" customHeight="1">
      <c r="A37" s="77"/>
      <c r="B37" s="848" t="s">
        <v>413</v>
      </c>
      <c r="C37" s="168">
        <v>1</v>
      </c>
      <c r="D37" s="16"/>
      <c r="E37" s="16"/>
      <c r="F37" s="989"/>
      <c r="G37" s="1208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36"/>
      <c r="B38" s="850" t="s">
        <v>58</v>
      </c>
      <c r="C38" s="943"/>
      <c r="D38" s="55" t="s">
        <v>22</v>
      </c>
      <c r="E38" s="55"/>
      <c r="F38" s="865"/>
      <c r="G38" s="1209">
        <v>4</v>
      </c>
      <c r="H38" s="952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1705"/>
      <c r="AD38" s="1687"/>
      <c r="AE38" s="1687"/>
      <c r="AF38" s="1687"/>
      <c r="AG38" s="1687"/>
      <c r="AH38" s="1687"/>
      <c r="AI38" s="1687"/>
      <c r="AJ38" s="1687"/>
      <c r="AK38" s="1687"/>
      <c r="AL38" s="1687"/>
      <c r="AM38" s="1687"/>
      <c r="AN38" s="1715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8"/>
      <c r="G39" s="1210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362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3" t="s">
        <v>22</v>
      </c>
      <c r="D40" s="55"/>
      <c r="E40" s="55"/>
      <c r="F40" s="865"/>
      <c r="G40" s="1209">
        <v>6</v>
      </c>
      <c r="H40" s="952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227</v>
      </c>
      <c r="C41" s="173">
        <v>1</v>
      </c>
      <c r="D41" s="60"/>
      <c r="E41" s="60"/>
      <c r="F41" s="577"/>
      <c r="G41" s="1209">
        <v>6</v>
      </c>
      <c r="H41" s="952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364</v>
      </c>
      <c r="AR41" s="231"/>
    </row>
    <row r="42" spans="1:44" s="980" customFormat="1" ht="19.5" customHeight="1" thickBot="1">
      <c r="A42" s="606"/>
      <c r="B42" s="1000" t="s">
        <v>41</v>
      </c>
      <c r="C42" s="1001"/>
      <c r="D42" s="80">
        <v>1</v>
      </c>
      <c r="E42" s="128"/>
      <c r="F42" s="991"/>
      <c r="G42" s="1211">
        <v>3</v>
      </c>
      <c r="H42" s="950">
        <f t="shared" si="7"/>
        <v>90</v>
      </c>
      <c r="I42" s="1003">
        <f>SUM($J42:$L42)</f>
        <v>60</v>
      </c>
      <c r="J42" s="626">
        <v>8</v>
      </c>
      <c r="K42" s="626"/>
      <c r="L42" s="626">
        <v>52</v>
      </c>
      <c r="M42" s="1004">
        <f t="shared" si="8"/>
        <v>30</v>
      </c>
      <c r="N42" s="87">
        <v>4</v>
      </c>
      <c r="O42" s="80"/>
      <c r="P42" s="80"/>
      <c r="Q42" s="80"/>
      <c r="R42" s="985"/>
      <c r="S42" s="985"/>
      <c r="T42" s="985"/>
      <c r="U42" s="985"/>
      <c r="V42" s="573"/>
      <c r="AR42" s="1143"/>
    </row>
    <row r="43" spans="1:44" s="20" customFormat="1" ht="19.5" customHeight="1" thickBot="1">
      <c r="A43" s="1719" t="s">
        <v>386</v>
      </c>
      <c r="B43" s="1720"/>
      <c r="C43" s="1720"/>
      <c r="D43" s="1720"/>
      <c r="E43" s="1720"/>
      <c r="F43" s="1720"/>
      <c r="G43" s="1720"/>
      <c r="H43" s="1758"/>
      <c r="I43" s="1758"/>
      <c r="J43" s="1758"/>
      <c r="K43" s="1758"/>
      <c r="L43" s="1758"/>
      <c r="M43" s="1758"/>
      <c r="N43" s="1758"/>
      <c r="O43" s="1758"/>
      <c r="P43" s="1758"/>
      <c r="Q43" s="1758"/>
      <c r="R43" s="1758"/>
      <c r="S43" s="1758"/>
      <c r="T43" s="1758"/>
      <c r="U43" s="1758"/>
      <c r="V43" s="1964"/>
      <c r="W43" s="907"/>
      <c r="X43" s="580"/>
      <c r="Y43" s="580"/>
      <c r="Z43" s="580"/>
      <c r="AR43" s="231"/>
    </row>
    <row r="44" spans="1:44" s="980" customFormat="1" ht="19.5" customHeight="1" thickBot="1">
      <c r="A44" s="141"/>
      <c r="B44" s="941" t="s">
        <v>469</v>
      </c>
      <c r="C44" s="944"/>
      <c r="D44" s="888" t="s">
        <v>22</v>
      </c>
      <c r="E44" s="888"/>
      <c r="F44" s="870"/>
      <c r="G44" s="1212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8"/>
      <c r="X44" s="979"/>
      <c r="Y44" s="979"/>
      <c r="Z44" s="979"/>
      <c r="AR44" s="1143"/>
    </row>
    <row r="45" spans="1:44" s="27" customFormat="1" ht="19.5" customHeight="1" thickBot="1">
      <c r="A45" s="1725" t="s">
        <v>379</v>
      </c>
      <c r="B45" s="1726"/>
      <c r="C45" s="1726"/>
      <c r="D45" s="1726"/>
      <c r="E45" s="1726"/>
      <c r="F45" s="1726"/>
      <c r="G45" s="1726"/>
      <c r="H45" s="1726"/>
      <c r="I45" s="1726"/>
      <c r="J45" s="1726"/>
      <c r="K45" s="1726"/>
      <c r="L45" s="1726"/>
      <c r="M45" s="1726"/>
      <c r="N45" s="1726"/>
      <c r="O45" s="1726"/>
      <c r="P45" s="1726"/>
      <c r="Q45" s="1726"/>
      <c r="R45" s="1726"/>
      <c r="S45" s="1726"/>
      <c r="T45" s="1726"/>
      <c r="U45" s="1726"/>
      <c r="V45" s="1728"/>
      <c r="W45" s="877"/>
      <c r="X45" s="292"/>
      <c r="Y45" s="292"/>
      <c r="Z45" s="292"/>
      <c r="AR45" s="1142"/>
    </row>
    <row r="46" spans="1:44" s="27" customFormat="1" ht="19.5" customHeight="1" thickBot="1">
      <c r="A46" s="1725" t="s">
        <v>385</v>
      </c>
      <c r="B46" s="1726"/>
      <c r="C46" s="1726"/>
      <c r="D46" s="1726"/>
      <c r="E46" s="1726"/>
      <c r="F46" s="1726"/>
      <c r="G46" s="1726"/>
      <c r="H46" s="1726"/>
      <c r="I46" s="1726"/>
      <c r="J46" s="1726"/>
      <c r="K46" s="1726"/>
      <c r="L46" s="1726"/>
      <c r="M46" s="1726"/>
      <c r="N46" s="1726"/>
      <c r="O46" s="1726"/>
      <c r="P46" s="1726"/>
      <c r="Q46" s="1726"/>
      <c r="R46" s="1726"/>
      <c r="S46" s="1726"/>
      <c r="T46" s="1726"/>
      <c r="U46" s="1726"/>
      <c r="V46" s="1728"/>
      <c r="W46" s="877"/>
      <c r="X46" s="292"/>
      <c r="Y46" s="292"/>
      <c r="Z46" s="292"/>
      <c r="AR46" s="1142"/>
    </row>
    <row r="47" spans="1:44" s="903" customFormat="1" ht="19.5" customHeight="1" thickBot="1">
      <c r="A47" s="1967" t="s">
        <v>387</v>
      </c>
      <c r="B47" s="1968"/>
      <c r="C47" s="1968"/>
      <c r="D47" s="1968"/>
      <c r="E47" s="1968"/>
      <c r="F47" s="1968"/>
      <c r="G47" s="1968"/>
      <c r="H47" s="1968"/>
      <c r="I47" s="1968"/>
      <c r="J47" s="1968"/>
      <c r="K47" s="1968"/>
      <c r="L47" s="1968"/>
      <c r="M47" s="1968"/>
      <c r="N47" s="1968"/>
      <c r="O47" s="1968"/>
      <c r="P47" s="1968"/>
      <c r="Q47" s="1968"/>
      <c r="R47" s="1968"/>
      <c r="S47" s="1968"/>
      <c r="T47" s="1968"/>
      <c r="U47" s="1968"/>
      <c r="V47" s="1971"/>
      <c r="AR47" s="231"/>
    </row>
    <row r="48" spans="1:44" s="27" customFormat="1" ht="19.5" customHeight="1" thickBot="1">
      <c r="A48" s="1698" t="s">
        <v>202</v>
      </c>
      <c r="B48" s="1699"/>
      <c r="C48" s="1699"/>
      <c r="D48" s="1699"/>
      <c r="E48" s="1699"/>
      <c r="F48" s="1699"/>
      <c r="G48" s="1699"/>
      <c r="H48" s="1699"/>
      <c r="I48" s="1699"/>
      <c r="J48" s="1699"/>
      <c r="K48" s="1699"/>
      <c r="L48" s="1699"/>
      <c r="M48" s="1699"/>
      <c r="N48" s="1699"/>
      <c r="O48" s="1699"/>
      <c r="P48" s="1699"/>
      <c r="Q48" s="1699"/>
      <c r="R48" s="1699"/>
      <c r="S48" s="1699"/>
      <c r="T48" s="1699"/>
      <c r="U48" s="1699"/>
      <c r="V48" s="1700"/>
      <c r="AR48" s="1142"/>
    </row>
    <row r="49" spans="1:44" s="41" customFormat="1" ht="30" customHeight="1" thickBot="1">
      <c r="A49" s="1719" t="s">
        <v>119</v>
      </c>
      <c r="B49" s="1720"/>
      <c r="C49" s="104"/>
      <c r="D49" s="76"/>
      <c r="E49" s="76"/>
      <c r="F49" s="76"/>
      <c r="G49" s="1166">
        <f>G50+G51</f>
        <v>27</v>
      </c>
      <c r="H49" s="1166">
        <f aca="true" t="shared" si="10" ref="H49:V49">H50+H51</f>
        <v>810</v>
      </c>
      <c r="I49" s="1166">
        <f t="shared" si="10"/>
        <v>405</v>
      </c>
      <c r="J49" s="1166">
        <f t="shared" si="10"/>
        <v>151</v>
      </c>
      <c r="K49" s="1166">
        <f t="shared" si="10"/>
        <v>45</v>
      </c>
      <c r="L49" s="1166">
        <f t="shared" si="10"/>
        <v>209</v>
      </c>
      <c r="M49" s="1166">
        <f t="shared" si="10"/>
        <v>405</v>
      </c>
      <c r="N49" s="1166">
        <f t="shared" si="10"/>
        <v>28</v>
      </c>
      <c r="O49" s="1166">
        <f t="shared" si="10"/>
        <v>0</v>
      </c>
      <c r="P49" s="1166">
        <f t="shared" si="10"/>
        <v>0</v>
      </c>
      <c r="Q49" s="1166">
        <f t="shared" si="10"/>
        <v>0</v>
      </c>
      <c r="R49" s="1166">
        <f t="shared" si="10"/>
        <v>0</v>
      </c>
      <c r="S49" s="1166">
        <f t="shared" si="10"/>
        <v>0</v>
      </c>
      <c r="T49" s="1166">
        <f t="shared" si="10"/>
        <v>0</v>
      </c>
      <c r="U49" s="1166">
        <f t="shared" si="10"/>
        <v>0</v>
      </c>
      <c r="V49" s="1166">
        <f t="shared" si="10"/>
        <v>0</v>
      </c>
      <c r="AR49" s="1207"/>
    </row>
    <row r="50" spans="1:44" s="41" customFormat="1" ht="19.5" customHeight="1" thickBot="1">
      <c r="A50" s="1947" t="s">
        <v>459</v>
      </c>
      <c r="B50" s="1966"/>
      <c r="C50" s="1200"/>
      <c r="D50" s="1125"/>
      <c r="E50" s="1126"/>
      <c r="F50" s="1126"/>
      <c r="G50" s="1215">
        <f aca="true" t="shared" si="11" ref="G50:V50">SUM(G37:G42)</f>
        <v>26</v>
      </c>
      <c r="H50" s="1201">
        <f t="shared" si="11"/>
        <v>780</v>
      </c>
      <c r="I50" s="1201">
        <f t="shared" si="11"/>
        <v>390</v>
      </c>
      <c r="J50" s="1201">
        <f t="shared" si="11"/>
        <v>143</v>
      </c>
      <c r="K50" s="1201">
        <f t="shared" si="11"/>
        <v>45</v>
      </c>
      <c r="L50" s="1201">
        <f t="shared" si="11"/>
        <v>202</v>
      </c>
      <c r="M50" s="1201">
        <f t="shared" si="11"/>
        <v>390</v>
      </c>
      <c r="N50" s="1201">
        <f t="shared" si="11"/>
        <v>27</v>
      </c>
      <c r="O50" s="1201">
        <f t="shared" si="11"/>
        <v>0</v>
      </c>
      <c r="P50" s="1201">
        <f t="shared" si="11"/>
        <v>0</v>
      </c>
      <c r="Q50" s="1201">
        <f t="shared" si="11"/>
        <v>0</v>
      </c>
      <c r="R50" s="1201">
        <f t="shared" si="11"/>
        <v>0</v>
      </c>
      <c r="S50" s="1201">
        <f t="shared" si="11"/>
        <v>0</v>
      </c>
      <c r="T50" s="1201">
        <f t="shared" si="11"/>
        <v>0</v>
      </c>
      <c r="U50" s="1201">
        <f t="shared" si="11"/>
        <v>0</v>
      </c>
      <c r="V50" s="1201">
        <f t="shared" si="11"/>
        <v>0</v>
      </c>
      <c r="W50" s="20"/>
      <c r="AR50" s="231"/>
    </row>
    <row r="51" spans="1:44" s="27" customFormat="1" ht="20.25" customHeight="1" thickBot="1">
      <c r="A51" s="1773" t="s">
        <v>383</v>
      </c>
      <c r="B51" s="1965"/>
      <c r="C51" s="104"/>
      <c r="D51" s="76"/>
      <c r="E51" s="76"/>
      <c r="F51" s="929"/>
      <c r="G51" s="1202">
        <f aca="true" t="shared" si="12" ref="G51:V51">SUM(G44:G44)</f>
        <v>1</v>
      </c>
      <c r="H51" s="1204">
        <f t="shared" si="12"/>
        <v>30</v>
      </c>
      <c r="I51" s="1204">
        <f t="shared" si="12"/>
        <v>15</v>
      </c>
      <c r="J51" s="1204">
        <f t="shared" si="12"/>
        <v>8</v>
      </c>
      <c r="K51" s="1204">
        <f t="shared" si="12"/>
        <v>0</v>
      </c>
      <c r="L51" s="1204">
        <f t="shared" si="12"/>
        <v>7</v>
      </c>
      <c r="M51" s="1204">
        <f t="shared" si="12"/>
        <v>15</v>
      </c>
      <c r="N51" s="1204">
        <f t="shared" si="12"/>
        <v>1</v>
      </c>
      <c r="O51" s="1204">
        <f t="shared" si="12"/>
        <v>0</v>
      </c>
      <c r="P51" s="1204">
        <f t="shared" si="12"/>
        <v>0</v>
      </c>
      <c r="Q51" s="1204">
        <f t="shared" si="12"/>
        <v>0</v>
      </c>
      <c r="R51" s="1204">
        <f t="shared" si="12"/>
        <v>0</v>
      </c>
      <c r="S51" s="1204">
        <f t="shared" si="12"/>
        <v>0</v>
      </c>
      <c r="T51" s="1204">
        <f t="shared" si="12"/>
        <v>0</v>
      </c>
      <c r="U51" s="1204">
        <f t="shared" si="12"/>
        <v>0</v>
      </c>
      <c r="V51" s="1204">
        <f t="shared" si="12"/>
        <v>0</v>
      </c>
      <c r="W51" s="20">
        <f>G51*30</f>
        <v>30</v>
      </c>
      <c r="AR51" s="1142"/>
    </row>
    <row r="52" ht="60.75" customHeight="1"/>
    <row r="53" ht="72" customHeight="1" thickBot="1"/>
    <row r="54" spans="1:22" ht="19.5" thickBot="1">
      <c r="A54" s="1733" t="s">
        <v>375</v>
      </c>
      <c r="B54" s="1734"/>
      <c r="C54" s="1734"/>
      <c r="D54" s="1734"/>
      <c r="E54" s="1734"/>
      <c r="F54" s="1734"/>
      <c r="G54" s="1734"/>
      <c r="H54" s="1734"/>
      <c r="I54" s="1734"/>
      <c r="J54" s="1734"/>
      <c r="K54" s="1734"/>
      <c r="L54" s="1734"/>
      <c r="M54" s="1734"/>
      <c r="N54" s="1734"/>
      <c r="O54" s="1734"/>
      <c r="P54" s="1734"/>
      <c r="Q54" s="1734"/>
      <c r="R54" s="1734"/>
      <c r="S54" s="1734"/>
      <c r="T54" s="1734"/>
      <c r="U54" s="1734"/>
      <c r="V54" s="1735"/>
    </row>
    <row r="55" spans="1:22" ht="19.5" thickBot="1">
      <c r="A55" s="1733" t="s">
        <v>384</v>
      </c>
      <c r="B55" s="1734"/>
      <c r="C55" s="1734"/>
      <c r="D55" s="1734"/>
      <c r="E55" s="1734"/>
      <c r="F55" s="1734"/>
      <c r="G55" s="1734"/>
      <c r="H55" s="1734"/>
      <c r="I55" s="1734"/>
      <c r="J55" s="1734"/>
      <c r="K55" s="1734"/>
      <c r="L55" s="1734"/>
      <c r="M55" s="1734"/>
      <c r="N55" s="1734"/>
      <c r="O55" s="1734"/>
      <c r="P55" s="1734"/>
      <c r="Q55" s="1734"/>
      <c r="R55" s="1734"/>
      <c r="S55" s="1734"/>
      <c r="T55" s="1734"/>
      <c r="U55" s="1734"/>
      <c r="V55" s="1735"/>
    </row>
    <row r="56" spans="1:22" ht="18.75">
      <c r="A56" s="77"/>
      <c r="B56" s="848" t="s">
        <v>36</v>
      </c>
      <c r="C56" s="168"/>
      <c r="D56" s="21">
        <v>2</v>
      </c>
      <c r="E56" s="21"/>
      <c r="F56" s="988"/>
      <c r="G56" s="1210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50" t="s">
        <v>59</v>
      </c>
      <c r="C57" s="943" t="s">
        <v>23</v>
      </c>
      <c r="D57" s="55"/>
      <c r="E57" s="55"/>
      <c r="F57" s="865"/>
      <c r="G57" s="1209">
        <v>4</v>
      </c>
      <c r="H57" s="952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50" t="s">
        <v>227</v>
      </c>
      <c r="C58" s="173">
        <v>2</v>
      </c>
      <c r="D58" s="60"/>
      <c r="E58" s="60"/>
      <c r="F58" s="577"/>
      <c r="G58" s="1209">
        <v>6</v>
      </c>
      <c r="H58" s="952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50" t="s">
        <v>64</v>
      </c>
      <c r="C59" s="955">
        <v>2</v>
      </c>
      <c r="D59" s="239"/>
      <c r="E59" s="239"/>
      <c r="F59" s="991"/>
      <c r="G59" s="1209">
        <v>6</v>
      </c>
      <c r="H59" s="952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1000" t="s">
        <v>41</v>
      </c>
      <c r="C60" s="1001"/>
      <c r="D60" s="21">
        <v>2</v>
      </c>
      <c r="E60" s="128"/>
      <c r="F60" s="991"/>
      <c r="G60" s="1209">
        <v>3</v>
      </c>
      <c r="H60" s="938">
        <f>G60*30</f>
        <v>90</v>
      </c>
      <c r="I60" s="1005">
        <v>72</v>
      </c>
      <c r="J60" s="58"/>
      <c r="K60" s="58"/>
      <c r="L60" s="58">
        <v>72</v>
      </c>
      <c r="M60" s="1006">
        <f>H60-I60</f>
        <v>18</v>
      </c>
      <c r="N60" s="87"/>
      <c r="O60" s="80">
        <v>4</v>
      </c>
      <c r="P60" s="80"/>
      <c r="Q60" s="80"/>
      <c r="R60" s="985"/>
      <c r="S60" s="985"/>
      <c r="T60" s="985"/>
      <c r="U60" s="985"/>
      <c r="V60" s="573"/>
    </row>
    <row r="61" spans="1:22" ht="19.5" thickBot="1">
      <c r="A61" s="1719" t="s">
        <v>386</v>
      </c>
      <c r="B61" s="1720"/>
      <c r="C61" s="1720"/>
      <c r="D61" s="1720"/>
      <c r="E61" s="1720"/>
      <c r="F61" s="1720"/>
      <c r="G61" s="1720"/>
      <c r="H61" s="1758"/>
      <c r="I61" s="1758"/>
      <c r="J61" s="1758"/>
      <c r="K61" s="1758"/>
      <c r="L61" s="1758"/>
      <c r="M61" s="1758"/>
      <c r="N61" s="1758"/>
      <c r="O61" s="1758"/>
      <c r="P61" s="1758"/>
      <c r="Q61" s="1758"/>
      <c r="R61" s="1758"/>
      <c r="S61" s="1758"/>
      <c r="T61" s="1758"/>
      <c r="U61" s="1758"/>
      <c r="V61" s="1964"/>
    </row>
    <row r="62" spans="1:22" ht="39" customHeight="1" thickBot="1">
      <c r="A62" s="945"/>
      <c r="B62" s="880" t="s">
        <v>487</v>
      </c>
      <c r="C62" s="852"/>
      <c r="D62" s="29" t="s">
        <v>23</v>
      </c>
      <c r="E62" s="29"/>
      <c r="F62" s="881"/>
      <c r="G62" s="1211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9"/>
    </row>
    <row r="63" spans="1:22" ht="19.5" thickBot="1">
      <c r="A63" s="1725" t="s">
        <v>379</v>
      </c>
      <c r="B63" s="1726"/>
      <c r="C63" s="1726"/>
      <c r="D63" s="1726"/>
      <c r="E63" s="1726"/>
      <c r="F63" s="1726"/>
      <c r="G63" s="1726"/>
      <c r="H63" s="1726"/>
      <c r="I63" s="1726"/>
      <c r="J63" s="1726"/>
      <c r="K63" s="1726"/>
      <c r="L63" s="1726"/>
      <c r="M63" s="1726"/>
      <c r="N63" s="1726"/>
      <c r="O63" s="1726"/>
      <c r="P63" s="1726"/>
      <c r="Q63" s="1726"/>
      <c r="R63" s="1726"/>
      <c r="S63" s="1726"/>
      <c r="T63" s="1726"/>
      <c r="U63" s="1726"/>
      <c r="V63" s="1728"/>
    </row>
    <row r="64" spans="1:22" ht="19.5" thickBot="1">
      <c r="A64" s="1725" t="s">
        <v>385</v>
      </c>
      <c r="B64" s="1726"/>
      <c r="C64" s="1726"/>
      <c r="D64" s="1726"/>
      <c r="E64" s="1726"/>
      <c r="F64" s="1726"/>
      <c r="G64" s="1726"/>
      <c r="H64" s="1726"/>
      <c r="I64" s="1726"/>
      <c r="J64" s="1726"/>
      <c r="K64" s="1726"/>
      <c r="L64" s="1726"/>
      <c r="M64" s="1726"/>
      <c r="N64" s="1726"/>
      <c r="O64" s="1726"/>
      <c r="P64" s="1726"/>
      <c r="Q64" s="1726"/>
      <c r="R64" s="1726"/>
      <c r="S64" s="1726"/>
      <c r="T64" s="1726"/>
      <c r="U64" s="1726"/>
      <c r="V64" s="1728"/>
    </row>
    <row r="65" spans="1:22" ht="19.5" thickBot="1">
      <c r="A65" s="1967" t="s">
        <v>387</v>
      </c>
      <c r="B65" s="1968"/>
      <c r="C65" s="1968"/>
      <c r="D65" s="1968"/>
      <c r="E65" s="1968"/>
      <c r="F65" s="1968"/>
      <c r="G65" s="1968"/>
      <c r="H65" s="1969"/>
      <c r="I65" s="1969"/>
      <c r="J65" s="1969"/>
      <c r="K65" s="1969"/>
      <c r="L65" s="1969"/>
      <c r="M65" s="1969"/>
      <c r="N65" s="1969"/>
      <c r="O65" s="1969"/>
      <c r="P65" s="1969"/>
      <c r="Q65" s="1969"/>
      <c r="R65" s="1969"/>
      <c r="S65" s="1969"/>
      <c r="T65" s="1969"/>
      <c r="U65" s="1969"/>
      <c r="V65" s="1970"/>
    </row>
    <row r="66" spans="1:22" ht="38.25" thickBot="1">
      <c r="A66" s="1163"/>
      <c r="B66" s="1239" t="s">
        <v>470</v>
      </c>
      <c r="C66" s="315"/>
      <c r="D66" s="937" t="s">
        <v>23</v>
      </c>
      <c r="E66" s="937"/>
      <c r="F66" s="960"/>
      <c r="G66" s="1213">
        <v>3.5</v>
      </c>
      <c r="H66" s="1185">
        <f>G66*30</f>
        <v>105</v>
      </c>
      <c r="I66" s="1186">
        <f>J66+K66+L66</f>
        <v>54</v>
      </c>
      <c r="J66" s="270">
        <v>18</v>
      </c>
      <c r="K66" s="1187"/>
      <c r="L66" s="1187">
        <v>36</v>
      </c>
      <c r="M66" s="1164">
        <f>H66-I66</f>
        <v>51</v>
      </c>
      <c r="N66" s="961"/>
      <c r="O66" s="947">
        <v>3</v>
      </c>
      <c r="P66" s="962"/>
      <c r="Q66" s="962"/>
      <c r="R66" s="962"/>
      <c r="S66" s="962"/>
      <c r="T66" s="962"/>
      <c r="U66" s="962"/>
      <c r="V66" s="1188"/>
    </row>
    <row r="67" spans="1:22" ht="19.5" thickBot="1">
      <c r="A67" s="1698" t="s">
        <v>202</v>
      </c>
      <c r="B67" s="1699"/>
      <c r="C67" s="1699"/>
      <c r="D67" s="1699"/>
      <c r="E67" s="1699"/>
      <c r="F67" s="1699"/>
      <c r="G67" s="1699"/>
      <c r="H67" s="1699"/>
      <c r="I67" s="1699"/>
      <c r="J67" s="1699"/>
      <c r="K67" s="1699"/>
      <c r="L67" s="1699"/>
      <c r="M67" s="1699"/>
      <c r="N67" s="1699"/>
      <c r="O67" s="1699"/>
      <c r="P67" s="1699"/>
      <c r="Q67" s="1699"/>
      <c r="R67" s="1699"/>
      <c r="S67" s="1699"/>
      <c r="T67" s="1699"/>
      <c r="U67" s="1699"/>
      <c r="V67" s="1700"/>
    </row>
    <row r="68" spans="1:22" ht="20.25" thickBot="1">
      <c r="A68" s="1036"/>
      <c r="B68" s="1189" t="s">
        <v>89</v>
      </c>
      <c r="C68" s="1190"/>
      <c r="D68" s="257">
        <v>2</v>
      </c>
      <c r="E68" s="257"/>
      <c r="F68" s="1191"/>
      <c r="G68" s="1214">
        <v>4.5</v>
      </c>
      <c r="H68" s="1192">
        <f>G68*30</f>
        <v>135</v>
      </c>
      <c r="I68" s="1193"/>
      <c r="J68" s="1193"/>
      <c r="K68" s="1193"/>
      <c r="L68" s="1193"/>
      <c r="M68" s="1194"/>
      <c r="N68" s="1195"/>
      <c r="O68" s="1196"/>
      <c r="P68" s="1196"/>
      <c r="Q68" s="1196"/>
      <c r="R68" s="1196"/>
      <c r="S68" s="1196"/>
      <c r="T68" s="1197"/>
      <c r="U68" s="1198"/>
      <c r="V68" s="1199"/>
    </row>
    <row r="69" spans="1:22" ht="19.5" thickBot="1">
      <c r="A69" s="1719" t="s">
        <v>119</v>
      </c>
      <c r="B69" s="1720"/>
      <c r="C69" s="104"/>
      <c r="D69" s="76"/>
      <c r="E69" s="76"/>
      <c r="F69" s="76"/>
      <c r="G69" s="1166">
        <f aca="true" t="shared" si="13" ref="G69:V69">G70+G71</f>
        <v>33</v>
      </c>
      <c r="H69" s="1024">
        <f t="shared" si="13"/>
        <v>990</v>
      </c>
      <c r="I69" s="1167">
        <f t="shared" si="13"/>
        <v>468</v>
      </c>
      <c r="J69" s="1167">
        <f t="shared" si="13"/>
        <v>180</v>
      </c>
      <c r="K69" s="1167">
        <f t="shared" si="13"/>
        <v>54</v>
      </c>
      <c r="L69" s="1167">
        <f t="shared" si="13"/>
        <v>234</v>
      </c>
      <c r="M69" s="1166">
        <f t="shared" si="13"/>
        <v>387</v>
      </c>
      <c r="N69" s="1024">
        <f t="shared" si="13"/>
        <v>0</v>
      </c>
      <c r="O69" s="1167">
        <f t="shared" si="13"/>
        <v>26</v>
      </c>
      <c r="P69" s="1167">
        <f t="shared" si="13"/>
        <v>0</v>
      </c>
      <c r="Q69" s="1167">
        <f t="shared" si="13"/>
        <v>0</v>
      </c>
      <c r="R69" s="1167">
        <f t="shared" si="13"/>
        <v>0</v>
      </c>
      <c r="S69" s="1167">
        <f t="shared" si="13"/>
        <v>0</v>
      </c>
      <c r="T69" s="1167">
        <f t="shared" si="13"/>
        <v>0</v>
      </c>
      <c r="U69" s="1167">
        <f t="shared" si="13"/>
        <v>0</v>
      </c>
      <c r="V69" s="1166">
        <f t="shared" si="13"/>
        <v>0</v>
      </c>
    </row>
    <row r="70" spans="1:22" ht="19.5" thickBot="1">
      <c r="A70" s="1947" t="s">
        <v>459</v>
      </c>
      <c r="B70" s="1966"/>
      <c r="C70" s="1200"/>
      <c r="D70" s="1125"/>
      <c r="E70" s="1126"/>
      <c r="F70" s="1126"/>
      <c r="G70" s="1215">
        <f aca="true" t="shared" si="14" ref="G70:V70">SUM(G56:G60)+G68</f>
        <v>25.5</v>
      </c>
      <c r="H70" s="1203">
        <f t="shared" si="14"/>
        <v>765</v>
      </c>
      <c r="I70" s="1127">
        <f t="shared" si="14"/>
        <v>360</v>
      </c>
      <c r="J70" s="1127">
        <f t="shared" si="14"/>
        <v>126</v>
      </c>
      <c r="K70" s="1127">
        <f t="shared" si="14"/>
        <v>54</v>
      </c>
      <c r="L70" s="1127">
        <f t="shared" si="14"/>
        <v>180</v>
      </c>
      <c r="M70" s="1201">
        <f t="shared" si="14"/>
        <v>270</v>
      </c>
      <c r="N70" s="1203">
        <f t="shared" si="14"/>
        <v>0</v>
      </c>
      <c r="O70" s="1127">
        <f t="shared" si="14"/>
        <v>20</v>
      </c>
      <c r="P70" s="1127">
        <f t="shared" si="14"/>
        <v>0</v>
      </c>
      <c r="Q70" s="1127">
        <f t="shared" si="14"/>
        <v>0</v>
      </c>
      <c r="R70" s="1127">
        <f t="shared" si="14"/>
        <v>0</v>
      </c>
      <c r="S70" s="1127">
        <f t="shared" si="14"/>
        <v>0</v>
      </c>
      <c r="T70" s="1127">
        <f t="shared" si="14"/>
        <v>0</v>
      </c>
      <c r="U70" s="1127">
        <f t="shared" si="14"/>
        <v>0</v>
      </c>
      <c r="V70" s="1201">
        <f t="shared" si="14"/>
        <v>0</v>
      </c>
    </row>
    <row r="71" spans="1:22" ht="19.5" thickBot="1">
      <c r="A71" s="1773" t="s">
        <v>383</v>
      </c>
      <c r="B71" s="1965"/>
      <c r="C71" s="104"/>
      <c r="D71" s="76"/>
      <c r="E71" s="76"/>
      <c r="F71" s="929"/>
      <c r="G71" s="1202">
        <f aca="true" t="shared" si="15" ref="G71:V71">SUM(G62:G62)+G66</f>
        <v>7.5</v>
      </c>
      <c r="H71" s="1205">
        <f t="shared" si="15"/>
        <v>225</v>
      </c>
      <c r="I71" s="1206">
        <f t="shared" si="15"/>
        <v>108</v>
      </c>
      <c r="J71" s="1206">
        <f t="shared" si="15"/>
        <v>54</v>
      </c>
      <c r="K71" s="1206">
        <f t="shared" si="15"/>
        <v>0</v>
      </c>
      <c r="L71" s="1206">
        <f t="shared" si="15"/>
        <v>54</v>
      </c>
      <c r="M71" s="1204">
        <f t="shared" si="15"/>
        <v>117</v>
      </c>
      <c r="N71" s="1205">
        <f t="shared" si="15"/>
        <v>0</v>
      </c>
      <c r="O71" s="1206">
        <f t="shared" si="15"/>
        <v>6</v>
      </c>
      <c r="P71" s="1206">
        <f t="shared" si="15"/>
        <v>0</v>
      </c>
      <c r="Q71" s="1206">
        <f t="shared" si="15"/>
        <v>0</v>
      </c>
      <c r="R71" s="1206">
        <f t="shared" si="15"/>
        <v>0</v>
      </c>
      <c r="S71" s="1206">
        <f t="shared" si="15"/>
        <v>0</v>
      </c>
      <c r="T71" s="1206">
        <f t="shared" si="15"/>
        <v>0</v>
      </c>
      <c r="U71" s="1206">
        <f t="shared" si="15"/>
        <v>0</v>
      </c>
      <c r="V71" s="1204">
        <f t="shared" si="15"/>
        <v>0</v>
      </c>
    </row>
  </sheetData>
  <sheetProtection/>
  <mergeCells count="66">
    <mergeCell ref="A35:V35"/>
    <mergeCell ref="A36:V36"/>
    <mergeCell ref="AC38:AE38"/>
    <mergeCell ref="AF38:AH38"/>
    <mergeCell ref="AI38:AK38"/>
    <mergeCell ref="AL38:AN38"/>
    <mergeCell ref="A43:V43"/>
    <mergeCell ref="A45:V45"/>
    <mergeCell ref="A46:V46"/>
    <mergeCell ref="A47:V47"/>
    <mergeCell ref="A48:V48"/>
    <mergeCell ref="A49:B49"/>
    <mergeCell ref="A50:B50"/>
    <mergeCell ref="A51:B51"/>
    <mergeCell ref="A54:V54"/>
    <mergeCell ref="A55:V55"/>
    <mergeCell ref="A61:V61"/>
    <mergeCell ref="A63:V63"/>
    <mergeCell ref="A64:V64"/>
    <mergeCell ref="A65:V65"/>
    <mergeCell ref="A67:V67"/>
    <mergeCell ref="A69:B69"/>
    <mergeCell ref="A70:B70"/>
    <mergeCell ref="A71:B71"/>
    <mergeCell ref="A32:B32"/>
    <mergeCell ref="A30:B30"/>
    <mergeCell ref="A31:B31"/>
    <mergeCell ref="A28:V28"/>
    <mergeCell ref="A26:V26"/>
    <mergeCell ref="A24:V24"/>
    <mergeCell ref="A25:V25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C6:AE7"/>
    <mergeCell ref="H2:H6"/>
    <mergeCell ref="I2:L2"/>
    <mergeCell ref="M2:M6"/>
    <mergeCell ref="N2:O3"/>
    <mergeCell ref="N5:V5"/>
    <mergeCell ref="E3:F3"/>
    <mergeCell ref="I3:I6"/>
    <mergeCell ref="J3:L3"/>
    <mergeCell ref="E4:E6"/>
    <mergeCell ref="F4:F6"/>
    <mergeCell ref="G1:G6"/>
    <mergeCell ref="H1:M1"/>
    <mergeCell ref="K4:K6"/>
    <mergeCell ref="L4:L6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3" customWidth="1"/>
    <col min="45" max="16384" width="9.125" style="5" customWidth="1"/>
  </cols>
  <sheetData>
    <row r="1" spans="1:44" s="7" customFormat="1" ht="19.5" customHeight="1" thickBot="1">
      <c r="A1" s="1781" t="s">
        <v>432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781"/>
      <c r="P1" s="1781"/>
      <c r="Q1" s="1781"/>
      <c r="R1" s="1781"/>
      <c r="S1" s="1781"/>
      <c r="T1" s="1781"/>
      <c r="U1" s="1781"/>
      <c r="V1" s="1781"/>
      <c r="AR1" s="231"/>
    </row>
    <row r="2" spans="1:44" s="7" customFormat="1" ht="19.5" customHeight="1" thickBot="1">
      <c r="A2" s="1797" t="s">
        <v>25</v>
      </c>
      <c r="B2" s="1820" t="s">
        <v>26</v>
      </c>
      <c r="C2" s="1800" t="s">
        <v>374</v>
      </c>
      <c r="D2" s="1801"/>
      <c r="E2" s="1801"/>
      <c r="F2" s="1802"/>
      <c r="G2" s="1960" t="s">
        <v>27</v>
      </c>
      <c r="H2" s="1789" t="s">
        <v>148</v>
      </c>
      <c r="I2" s="1789"/>
      <c r="J2" s="1789"/>
      <c r="K2" s="1789"/>
      <c r="L2" s="1789"/>
      <c r="M2" s="1790"/>
      <c r="N2" s="1822" t="s">
        <v>351</v>
      </c>
      <c r="O2" s="1823"/>
      <c r="P2" s="1823"/>
      <c r="Q2" s="1823"/>
      <c r="R2" s="1823"/>
      <c r="S2" s="1823"/>
      <c r="T2" s="1823"/>
      <c r="U2" s="1823"/>
      <c r="V2" s="1824"/>
      <c r="AR2" s="231"/>
    </row>
    <row r="3" spans="1:44" s="7" customFormat="1" ht="19.5" customHeight="1">
      <c r="A3" s="1798"/>
      <c r="B3" s="1787"/>
      <c r="C3" s="1803"/>
      <c r="D3" s="1804"/>
      <c r="E3" s="1804"/>
      <c r="F3" s="1805"/>
      <c r="G3" s="1961"/>
      <c r="H3" s="1744" t="s">
        <v>28</v>
      </c>
      <c r="I3" s="1787" t="s">
        <v>149</v>
      </c>
      <c r="J3" s="1830"/>
      <c r="K3" s="1830"/>
      <c r="L3" s="1830"/>
      <c r="M3" s="1782" t="s">
        <v>29</v>
      </c>
      <c r="N3" s="1825" t="s">
        <v>32</v>
      </c>
      <c r="O3" s="1826"/>
      <c r="P3" s="1826" t="s">
        <v>33</v>
      </c>
      <c r="Q3" s="1826"/>
      <c r="R3" s="1826" t="s">
        <v>34</v>
      </c>
      <c r="S3" s="1826"/>
      <c r="T3" s="1826" t="s">
        <v>35</v>
      </c>
      <c r="U3" s="1826"/>
      <c r="V3" s="1828"/>
      <c r="AR3" s="231"/>
    </row>
    <row r="4" spans="1:44" s="7" customFormat="1" ht="19.5" customHeight="1">
      <c r="A4" s="1798"/>
      <c r="B4" s="1787"/>
      <c r="C4" s="1736" t="s">
        <v>142</v>
      </c>
      <c r="D4" s="1736" t="s">
        <v>143</v>
      </c>
      <c r="E4" s="1794" t="s">
        <v>145</v>
      </c>
      <c r="F4" s="1795"/>
      <c r="G4" s="1961"/>
      <c r="H4" s="1744"/>
      <c r="I4" s="1729" t="s">
        <v>21</v>
      </c>
      <c r="J4" s="1796" t="s">
        <v>150</v>
      </c>
      <c r="K4" s="1796"/>
      <c r="L4" s="1796"/>
      <c r="M4" s="1783"/>
      <c r="N4" s="1827"/>
      <c r="O4" s="1796"/>
      <c r="P4" s="1796"/>
      <c r="Q4" s="1796"/>
      <c r="R4" s="1796"/>
      <c r="S4" s="1796"/>
      <c r="T4" s="1796"/>
      <c r="U4" s="1796"/>
      <c r="V4" s="1829"/>
      <c r="AR4" s="231"/>
    </row>
    <row r="5" spans="1:44" s="7" customFormat="1" ht="19.5" customHeight="1">
      <c r="A5" s="1798"/>
      <c r="B5" s="1787"/>
      <c r="C5" s="1744"/>
      <c r="D5" s="1744"/>
      <c r="E5" s="1791" t="s">
        <v>146</v>
      </c>
      <c r="F5" s="1738" t="s">
        <v>147</v>
      </c>
      <c r="G5" s="1962"/>
      <c r="H5" s="1744"/>
      <c r="I5" s="1730"/>
      <c r="J5" s="1736" t="s">
        <v>30</v>
      </c>
      <c r="K5" s="1736" t="s">
        <v>456</v>
      </c>
      <c r="L5" s="1736" t="s">
        <v>31</v>
      </c>
      <c r="M5" s="1784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</row>
    <row r="6" spans="1:44" s="7" customFormat="1" ht="19.5" customHeight="1" thickBot="1">
      <c r="A6" s="1798"/>
      <c r="B6" s="1787"/>
      <c r="C6" s="1744"/>
      <c r="D6" s="1744"/>
      <c r="E6" s="1792"/>
      <c r="F6" s="1738"/>
      <c r="G6" s="1962"/>
      <c r="H6" s="1744"/>
      <c r="I6" s="1730"/>
      <c r="J6" s="1736"/>
      <c r="K6" s="1736"/>
      <c r="L6" s="1736"/>
      <c r="M6" s="1784"/>
      <c r="N6" s="1786" t="s">
        <v>352</v>
      </c>
      <c r="O6" s="1787"/>
      <c r="P6" s="1787"/>
      <c r="Q6" s="1787"/>
      <c r="R6" s="1787"/>
      <c r="S6" s="1787"/>
      <c r="T6" s="1787"/>
      <c r="U6" s="1787"/>
      <c r="V6" s="1788"/>
      <c r="AR6" s="231"/>
    </row>
    <row r="7" spans="1:44" s="7" customFormat="1" ht="22.5" customHeight="1" thickBot="1">
      <c r="A7" s="1799"/>
      <c r="B7" s="1821"/>
      <c r="C7" s="1745"/>
      <c r="D7" s="1745"/>
      <c r="E7" s="1793"/>
      <c r="F7" s="1739"/>
      <c r="G7" s="1963"/>
      <c r="H7" s="1745"/>
      <c r="I7" s="1731"/>
      <c r="J7" s="1737"/>
      <c r="K7" s="1737"/>
      <c r="L7" s="1737"/>
      <c r="M7" s="1785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47" t="s">
        <v>32</v>
      </c>
      <c r="AD7" s="1732"/>
      <c r="AE7" s="1732"/>
      <c r="AF7" s="1732" t="s">
        <v>33</v>
      </c>
      <c r="AG7" s="1732"/>
      <c r="AH7" s="1732"/>
      <c r="AI7" s="1732" t="s">
        <v>34</v>
      </c>
      <c r="AJ7" s="1732"/>
      <c r="AK7" s="1732"/>
      <c r="AL7" s="1732" t="s">
        <v>35</v>
      </c>
      <c r="AM7" s="1732"/>
      <c r="AN7" s="1746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9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05"/>
      <c r="AD8" s="1687"/>
      <c r="AE8" s="1687"/>
      <c r="AF8" s="1687"/>
      <c r="AG8" s="1687"/>
      <c r="AH8" s="1687"/>
      <c r="AI8" s="1687"/>
      <c r="AJ8" s="1687"/>
      <c r="AK8" s="1687"/>
      <c r="AL8" s="1687"/>
      <c r="AM8" s="1687"/>
      <c r="AN8" s="1715"/>
      <c r="AR8" s="231"/>
    </row>
    <row r="9" spans="1:44" s="7" customFormat="1" ht="19.5" customHeight="1" thickBot="1">
      <c r="A9" s="1733" t="s">
        <v>375</v>
      </c>
      <c r="B9" s="1734"/>
      <c r="C9" s="1734"/>
      <c r="D9" s="1734"/>
      <c r="E9" s="1734"/>
      <c r="F9" s="1734"/>
      <c r="G9" s="1734"/>
      <c r="H9" s="1734"/>
      <c r="I9" s="1734"/>
      <c r="J9" s="1734"/>
      <c r="K9" s="1734"/>
      <c r="L9" s="1734"/>
      <c r="M9" s="1734"/>
      <c r="N9" s="1734"/>
      <c r="O9" s="1734"/>
      <c r="P9" s="1734"/>
      <c r="Q9" s="1734"/>
      <c r="R9" s="1734"/>
      <c r="S9" s="1734"/>
      <c r="T9" s="1734"/>
      <c r="U9" s="1734"/>
      <c r="V9" s="1735"/>
      <c r="AC9" s="298">
        <v>1</v>
      </c>
      <c r="AD9" s="163" t="s">
        <v>343</v>
      </c>
      <c r="AE9" s="163" t="s">
        <v>344</v>
      </c>
      <c r="AF9" s="163">
        <v>3</v>
      </c>
      <c r="AG9" s="163" t="s">
        <v>345</v>
      </c>
      <c r="AH9" s="163" t="s">
        <v>346</v>
      </c>
      <c r="AI9" s="163">
        <v>5</v>
      </c>
      <c r="AJ9" s="163" t="s">
        <v>347</v>
      </c>
      <c r="AK9" s="163" t="s">
        <v>348</v>
      </c>
      <c r="AL9" s="163">
        <v>7</v>
      </c>
      <c r="AM9" s="163" t="s">
        <v>349</v>
      </c>
      <c r="AN9" s="299" t="s">
        <v>350</v>
      </c>
      <c r="AR9" s="231"/>
    </row>
    <row r="10" spans="1:44" s="7" customFormat="1" ht="19.5" customHeight="1" thickBot="1">
      <c r="A10" s="1733" t="s">
        <v>384</v>
      </c>
      <c r="B10" s="1734"/>
      <c r="C10" s="1734"/>
      <c r="D10" s="1734"/>
      <c r="E10" s="1734"/>
      <c r="F10" s="1734"/>
      <c r="G10" s="1734"/>
      <c r="H10" s="1734"/>
      <c r="I10" s="1734"/>
      <c r="J10" s="1734"/>
      <c r="K10" s="1734"/>
      <c r="L10" s="1734"/>
      <c r="M10" s="1734"/>
      <c r="N10" s="1734"/>
      <c r="O10" s="1734"/>
      <c r="P10" s="1734"/>
      <c r="Q10" s="1734"/>
      <c r="R10" s="1734"/>
      <c r="S10" s="1734"/>
      <c r="T10" s="1734"/>
      <c r="U10" s="1734"/>
      <c r="V10" s="1735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908"/>
      <c r="AN10" s="908"/>
      <c r="AR10" s="231"/>
    </row>
    <row r="11" spans="1:44" s="20" customFormat="1" ht="39.75" customHeight="1">
      <c r="A11" s="77" t="s">
        <v>377</v>
      </c>
      <c r="B11" s="850" t="s">
        <v>63</v>
      </c>
      <c r="C11" s="943" t="s">
        <v>45</v>
      </c>
      <c r="D11" s="55"/>
      <c r="E11" s="55"/>
      <c r="F11" s="865"/>
      <c r="G11" s="1209">
        <v>3</v>
      </c>
      <c r="H11" s="952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62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81"/>
      <c r="X11" s="580"/>
      <c r="Y11" s="580"/>
      <c r="Z11" s="580"/>
      <c r="AR11" s="231" t="s">
        <v>466</v>
      </c>
    </row>
    <row r="12" spans="1:44" s="980" customFormat="1" ht="19.5" customHeight="1">
      <c r="A12" s="77" t="s">
        <v>434</v>
      </c>
      <c r="B12" s="850" t="s">
        <v>64</v>
      </c>
      <c r="C12" s="955">
        <v>3</v>
      </c>
      <c r="D12" s="239"/>
      <c r="E12" s="239"/>
      <c r="F12" s="991"/>
      <c r="G12" s="1234">
        <v>5</v>
      </c>
      <c r="H12" s="952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8"/>
      <c r="X12" s="979"/>
      <c r="Y12" s="979"/>
      <c r="Z12" s="979"/>
      <c r="AR12" s="1143" t="s">
        <v>486</v>
      </c>
    </row>
    <row r="13" spans="1:44" s="20" customFormat="1" ht="19.5" customHeight="1">
      <c r="A13" s="77" t="s">
        <v>433</v>
      </c>
      <c r="B13" s="848" t="s">
        <v>39</v>
      </c>
      <c r="C13" s="168"/>
      <c r="D13" s="16">
        <v>3</v>
      </c>
      <c r="E13" s="16"/>
      <c r="F13" s="989"/>
      <c r="G13" s="1208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465</v>
      </c>
    </row>
    <row r="14" spans="1:44" s="20" customFormat="1" ht="19.5" customHeight="1">
      <c r="A14" s="77" t="s">
        <v>376</v>
      </c>
      <c r="B14" s="889" t="s">
        <v>40</v>
      </c>
      <c r="C14" s="893">
        <v>4</v>
      </c>
      <c r="D14" s="891"/>
      <c r="E14" s="891"/>
      <c r="F14" s="990"/>
      <c r="G14" s="1172">
        <v>4</v>
      </c>
      <c r="H14" s="890">
        <f t="shared" si="0"/>
        <v>120</v>
      </c>
      <c r="I14" s="891">
        <v>45</v>
      </c>
      <c r="J14" s="891">
        <v>36</v>
      </c>
      <c r="K14" s="891"/>
      <c r="L14" s="891">
        <v>18</v>
      </c>
      <c r="M14" s="289">
        <f t="shared" si="1"/>
        <v>75</v>
      </c>
      <c r="N14" s="894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462</v>
      </c>
    </row>
    <row r="15" spans="1:44" s="980" customFormat="1" ht="19.5" customHeight="1">
      <c r="A15" s="606" t="s">
        <v>451</v>
      </c>
      <c r="B15" s="1000" t="s">
        <v>41</v>
      </c>
      <c r="C15" s="1001"/>
      <c r="D15" s="21">
        <v>3</v>
      </c>
      <c r="E15" s="128"/>
      <c r="F15" s="991"/>
      <c r="G15" s="1209">
        <v>3</v>
      </c>
      <c r="H15" s="938">
        <f t="shared" si="0"/>
        <v>90</v>
      </c>
      <c r="I15" s="1005">
        <v>60</v>
      </c>
      <c r="J15" s="58">
        <v>4</v>
      </c>
      <c r="K15" s="58"/>
      <c r="L15" s="58">
        <v>56</v>
      </c>
      <c r="M15" s="1006">
        <f t="shared" si="1"/>
        <v>30</v>
      </c>
      <c r="N15" s="87"/>
      <c r="O15" s="80"/>
      <c r="P15" s="80">
        <v>4</v>
      </c>
      <c r="Q15" s="80"/>
      <c r="R15" s="985"/>
      <c r="S15" s="985"/>
      <c r="T15" s="985"/>
      <c r="U15" s="985"/>
      <c r="V15" s="573"/>
      <c r="AR15" s="1143" t="s">
        <v>484</v>
      </c>
    </row>
    <row r="16" spans="1:44" s="980" customFormat="1" ht="19.5" customHeight="1" thickBot="1">
      <c r="A16" s="606" t="s">
        <v>452</v>
      </c>
      <c r="B16" s="1000" t="s">
        <v>41</v>
      </c>
      <c r="C16" s="1001"/>
      <c r="D16" s="21">
        <v>4</v>
      </c>
      <c r="E16" s="128"/>
      <c r="F16" s="991"/>
      <c r="G16" s="1209">
        <v>3</v>
      </c>
      <c r="H16" s="938">
        <f t="shared" si="0"/>
        <v>90</v>
      </c>
      <c r="I16" s="1005">
        <v>72</v>
      </c>
      <c r="J16" s="58"/>
      <c r="K16" s="58"/>
      <c r="L16" s="58">
        <v>72</v>
      </c>
      <c r="M16" s="1006">
        <f t="shared" si="1"/>
        <v>18</v>
      </c>
      <c r="N16" s="87"/>
      <c r="O16" s="80"/>
      <c r="P16" s="80"/>
      <c r="Q16" s="80">
        <v>4</v>
      </c>
      <c r="R16" s="985"/>
      <c r="S16" s="985"/>
      <c r="T16" s="985"/>
      <c r="U16" s="985"/>
      <c r="V16" s="573"/>
      <c r="AR16" s="1143"/>
    </row>
    <row r="17" spans="1:44" s="20" customFormat="1" ht="19.5" customHeight="1" thickBot="1">
      <c r="A17" s="1719" t="s">
        <v>386</v>
      </c>
      <c r="B17" s="1720"/>
      <c r="C17" s="1720"/>
      <c r="D17" s="1720"/>
      <c r="E17" s="1720"/>
      <c r="F17" s="1720"/>
      <c r="G17" s="1720"/>
      <c r="H17" s="1720"/>
      <c r="I17" s="1720"/>
      <c r="J17" s="1720"/>
      <c r="K17" s="1720"/>
      <c r="L17" s="1720"/>
      <c r="M17" s="1720"/>
      <c r="N17" s="1720"/>
      <c r="O17" s="1720"/>
      <c r="P17" s="1720"/>
      <c r="Q17" s="1720"/>
      <c r="R17" s="1720"/>
      <c r="S17" s="1720"/>
      <c r="T17" s="1720"/>
      <c r="U17" s="1720"/>
      <c r="V17" s="1721"/>
      <c r="W17" s="907"/>
      <c r="X17" s="580"/>
      <c r="Y17" s="580"/>
      <c r="Z17" s="580"/>
      <c r="AR17" s="231"/>
    </row>
    <row r="18" spans="1:44" s="903" customFormat="1" ht="19.5" customHeight="1">
      <c r="A18" s="945" t="s">
        <v>388</v>
      </c>
      <c r="B18" s="848" t="s">
        <v>471</v>
      </c>
      <c r="C18" s="168"/>
      <c r="D18" s="21">
        <v>3</v>
      </c>
      <c r="E18" s="21"/>
      <c r="F18" s="988"/>
      <c r="G18" s="1172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8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465</v>
      </c>
    </row>
    <row r="19" spans="1:44" s="903" customFormat="1" ht="19.5" customHeight="1" thickBot="1">
      <c r="A19" s="945" t="s">
        <v>172</v>
      </c>
      <c r="B19" s="848" t="s">
        <v>472</v>
      </c>
      <c r="C19" s="168"/>
      <c r="D19" s="21">
        <v>4</v>
      </c>
      <c r="E19" s="21"/>
      <c r="F19" s="988"/>
      <c r="G19" s="1172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8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485</v>
      </c>
    </row>
    <row r="20" spans="1:44" s="27" customFormat="1" ht="19.5" customHeight="1" thickBot="1">
      <c r="A20" s="1725" t="s">
        <v>379</v>
      </c>
      <c r="B20" s="1726"/>
      <c r="C20" s="1726"/>
      <c r="D20" s="1726"/>
      <c r="E20" s="1726"/>
      <c r="F20" s="1726"/>
      <c r="G20" s="1726"/>
      <c r="H20" s="1726"/>
      <c r="I20" s="1726"/>
      <c r="J20" s="1726"/>
      <c r="K20" s="1726"/>
      <c r="L20" s="1726"/>
      <c r="M20" s="1726"/>
      <c r="N20" s="1726"/>
      <c r="O20" s="1726"/>
      <c r="P20" s="1726"/>
      <c r="Q20" s="1726"/>
      <c r="R20" s="1726"/>
      <c r="S20" s="1726"/>
      <c r="T20" s="1726"/>
      <c r="U20" s="1726"/>
      <c r="V20" s="1728"/>
      <c r="W20" s="877"/>
      <c r="X20" s="292"/>
      <c r="Y20" s="292"/>
      <c r="Z20" s="292"/>
      <c r="AR20" s="1142"/>
    </row>
    <row r="21" spans="1:44" s="27" customFormat="1" ht="19.5" customHeight="1" thickBot="1">
      <c r="A21" s="1725" t="s">
        <v>385</v>
      </c>
      <c r="B21" s="1726"/>
      <c r="C21" s="1726"/>
      <c r="D21" s="1726"/>
      <c r="E21" s="1726"/>
      <c r="F21" s="1726"/>
      <c r="G21" s="1726"/>
      <c r="H21" s="1726"/>
      <c r="I21" s="1726"/>
      <c r="J21" s="1726"/>
      <c r="K21" s="1726"/>
      <c r="L21" s="1726"/>
      <c r="M21" s="1726"/>
      <c r="N21" s="1726"/>
      <c r="O21" s="1726"/>
      <c r="P21" s="1726"/>
      <c r="Q21" s="1726"/>
      <c r="R21" s="1726"/>
      <c r="S21" s="1726"/>
      <c r="T21" s="1726"/>
      <c r="U21" s="1726"/>
      <c r="V21" s="1728"/>
      <c r="W21" s="877"/>
      <c r="X21" s="292"/>
      <c r="Y21" s="292"/>
      <c r="Z21" s="292"/>
      <c r="AR21" s="1142"/>
    </row>
    <row r="22" spans="1:44" s="27" customFormat="1" ht="19.5" customHeight="1" thickBot="1">
      <c r="A22" s="946" t="s">
        <v>313</v>
      </c>
      <c r="B22" s="853" t="s">
        <v>71</v>
      </c>
      <c r="C22" s="851" t="s">
        <v>45</v>
      </c>
      <c r="D22" s="23"/>
      <c r="E22" s="23"/>
      <c r="F22" s="144"/>
      <c r="G22" s="1173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354</v>
      </c>
      <c r="AB22" s="20" t="s">
        <v>364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42" t="s">
        <v>460</v>
      </c>
    </row>
    <row r="23" spans="1:44" s="27" customFormat="1" ht="18.75" customHeight="1">
      <c r="A23" s="141" t="s">
        <v>315</v>
      </c>
      <c r="B23" s="880" t="s">
        <v>68</v>
      </c>
      <c r="C23" s="852" t="s">
        <v>46</v>
      </c>
      <c r="D23" s="29"/>
      <c r="E23" s="29"/>
      <c r="F23" s="1016"/>
      <c r="G23" s="1235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9"/>
      <c r="W23" s="877"/>
      <c r="X23" s="292"/>
      <c r="Y23" s="292" t="s">
        <v>354</v>
      </c>
      <c r="Z23" s="292"/>
      <c r="AB23" s="20"/>
      <c r="AC23" s="1747" t="s">
        <v>32</v>
      </c>
      <c r="AD23" s="1732"/>
      <c r="AE23" s="1732"/>
      <c r="AF23" s="1732" t="s">
        <v>33</v>
      </c>
      <c r="AG23" s="1732"/>
      <c r="AH23" s="1732"/>
      <c r="AI23" s="1732" t="s">
        <v>34</v>
      </c>
      <c r="AJ23" s="1732"/>
      <c r="AK23" s="1732"/>
      <c r="AL23" s="1732" t="s">
        <v>35</v>
      </c>
      <c r="AM23" s="1732"/>
      <c r="AN23" s="1746"/>
      <c r="AR23" s="1142" t="s">
        <v>460</v>
      </c>
    </row>
    <row r="24" spans="1:44" s="27" customFormat="1" ht="19.5" customHeight="1">
      <c r="A24" s="141" t="s">
        <v>317</v>
      </c>
      <c r="B24" s="853" t="s">
        <v>69</v>
      </c>
      <c r="C24" s="851" t="s">
        <v>46</v>
      </c>
      <c r="D24" s="29"/>
      <c r="E24" s="29"/>
      <c r="F24" s="507"/>
      <c r="G24" s="1174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354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42" t="s">
        <v>460</v>
      </c>
    </row>
    <row r="25" spans="1:44" s="27" customFormat="1" ht="19.5" customHeight="1">
      <c r="A25" s="141" t="s">
        <v>319</v>
      </c>
      <c r="B25" s="853" t="s">
        <v>419</v>
      </c>
      <c r="C25" s="851"/>
      <c r="D25" s="23"/>
      <c r="E25" s="23"/>
      <c r="F25" s="507" t="s">
        <v>46</v>
      </c>
      <c r="G25" s="1173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363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42" t="s">
        <v>460</v>
      </c>
    </row>
    <row r="26" spans="1:44" s="27" customFormat="1" ht="19.5" customHeight="1" thickBot="1">
      <c r="A26" s="141" t="s">
        <v>320</v>
      </c>
      <c r="B26" s="853" t="s">
        <v>73</v>
      </c>
      <c r="C26" s="847"/>
      <c r="D26" s="16">
        <v>3</v>
      </c>
      <c r="E26" s="16"/>
      <c r="F26" s="989"/>
      <c r="G26" s="1173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354</v>
      </c>
      <c r="AR26" s="1142" t="s">
        <v>460</v>
      </c>
    </row>
    <row r="27" spans="1:44" s="903" customFormat="1" ht="19.5" customHeight="1" thickBot="1">
      <c r="A27" s="1967" t="s">
        <v>387</v>
      </c>
      <c r="B27" s="1968"/>
      <c r="C27" s="1968"/>
      <c r="D27" s="1968"/>
      <c r="E27" s="1968"/>
      <c r="F27" s="1968"/>
      <c r="G27" s="1968"/>
      <c r="H27" s="1969"/>
      <c r="I27" s="1969"/>
      <c r="J27" s="1969"/>
      <c r="K27" s="1969"/>
      <c r="L27" s="1969"/>
      <c r="M27" s="1969"/>
      <c r="N27" s="1969"/>
      <c r="O27" s="1969"/>
      <c r="P27" s="1969"/>
      <c r="Q27" s="1969"/>
      <c r="R27" s="1969"/>
      <c r="S27" s="1969"/>
      <c r="T27" s="1969"/>
      <c r="U27" s="1969"/>
      <c r="V27" s="1970"/>
      <c r="AR27" s="231"/>
    </row>
    <row r="28" spans="1:44" s="27" customFormat="1" ht="51.75" customHeight="1">
      <c r="A28" s="897" t="s">
        <v>283</v>
      </c>
      <c r="B28" s="942" t="s">
        <v>473</v>
      </c>
      <c r="C28" s="943"/>
      <c r="D28" s="59">
        <v>3</v>
      </c>
      <c r="E28" s="59"/>
      <c r="F28" s="865"/>
      <c r="G28" s="1209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460</v>
      </c>
    </row>
    <row r="29" spans="1:44" s="27" customFormat="1" ht="51" customHeight="1" thickBot="1">
      <c r="A29" s="1163" t="s">
        <v>395</v>
      </c>
      <c r="B29" s="1239" t="s">
        <v>474</v>
      </c>
      <c r="C29" s="1216"/>
      <c r="D29" s="937" t="s">
        <v>46</v>
      </c>
      <c r="E29" s="1217"/>
      <c r="F29" s="1218"/>
      <c r="G29" s="1236">
        <v>5</v>
      </c>
      <c r="H29" s="927">
        <f>G29*30</f>
        <v>150</v>
      </c>
      <c r="I29" s="1186">
        <f>J29+K29+L29</f>
        <v>72</v>
      </c>
      <c r="J29" s="270">
        <v>36</v>
      </c>
      <c r="K29" s="1187"/>
      <c r="L29" s="1187">
        <v>36</v>
      </c>
      <c r="M29" s="1164">
        <f>H29-I29</f>
        <v>78</v>
      </c>
      <c r="N29" s="1219"/>
      <c r="O29" s="1220"/>
      <c r="P29" s="1187"/>
      <c r="Q29" s="1187">
        <v>4</v>
      </c>
      <c r="R29" s="1187"/>
      <c r="S29" s="1187"/>
      <c r="T29" s="1220"/>
      <c r="U29" s="1220"/>
      <c r="V29" s="936"/>
      <c r="AB29" s="292" t="s">
        <v>363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460</v>
      </c>
    </row>
    <row r="30" spans="1:44" s="27" customFormat="1" ht="19.5" customHeight="1" thickBot="1">
      <c r="A30" s="1698" t="s">
        <v>202</v>
      </c>
      <c r="B30" s="1699"/>
      <c r="C30" s="1699"/>
      <c r="D30" s="1699"/>
      <c r="E30" s="1699"/>
      <c r="F30" s="1699"/>
      <c r="G30" s="1699"/>
      <c r="H30" s="1699"/>
      <c r="I30" s="1699"/>
      <c r="J30" s="1699"/>
      <c r="K30" s="1699"/>
      <c r="L30" s="1699"/>
      <c r="M30" s="1699"/>
      <c r="N30" s="1699"/>
      <c r="O30" s="1699"/>
      <c r="P30" s="1699"/>
      <c r="Q30" s="1699"/>
      <c r="R30" s="1699"/>
      <c r="S30" s="1699"/>
      <c r="T30" s="1699"/>
      <c r="U30" s="1699"/>
      <c r="V30" s="1700"/>
      <c r="AR30" s="1142"/>
    </row>
    <row r="31" spans="1:44" s="27" customFormat="1" ht="19.5" customHeight="1" thickBot="1">
      <c r="A31" s="1221" t="s">
        <v>61</v>
      </c>
      <c r="B31" s="1222" t="s">
        <v>90</v>
      </c>
      <c r="C31" s="1223"/>
      <c r="D31" s="127">
        <v>4</v>
      </c>
      <c r="E31" s="127"/>
      <c r="F31" s="1231"/>
      <c r="G31" s="1237">
        <v>4.5</v>
      </c>
      <c r="H31" s="927">
        <f>G31*30</f>
        <v>135</v>
      </c>
      <c r="I31" s="1224"/>
      <c r="J31" s="1224"/>
      <c r="K31" s="1224"/>
      <c r="L31" s="1224"/>
      <c r="M31" s="1225"/>
      <c r="N31" s="1226"/>
      <c r="O31" s="1227"/>
      <c r="P31" s="1227"/>
      <c r="Q31" s="1227"/>
      <c r="R31" s="1227"/>
      <c r="S31" s="1227"/>
      <c r="T31" s="1228"/>
      <c r="U31" s="1229"/>
      <c r="V31" s="1230"/>
      <c r="AR31" s="1142" t="s">
        <v>460</v>
      </c>
    </row>
    <row r="32" spans="1:44" s="27" customFormat="1" ht="30" customHeight="1" thickBot="1">
      <c r="A32" s="1755" t="s">
        <v>119</v>
      </c>
      <c r="B32" s="1972"/>
      <c r="C32" s="104"/>
      <c r="D32" s="76"/>
      <c r="E32" s="76"/>
      <c r="F32" s="929"/>
      <c r="G32" s="996">
        <f>G33+G34</f>
        <v>60</v>
      </c>
      <c r="H32" s="1024">
        <f aca="true" t="shared" si="5" ref="H32:V32">H33+H34</f>
        <v>1800</v>
      </c>
      <c r="I32" s="1167">
        <f t="shared" si="5"/>
        <v>792</v>
      </c>
      <c r="J32" s="1167">
        <f t="shared" si="5"/>
        <v>331</v>
      </c>
      <c r="K32" s="1167">
        <f t="shared" si="5"/>
        <v>56</v>
      </c>
      <c r="L32" s="1167">
        <f t="shared" si="5"/>
        <v>414</v>
      </c>
      <c r="M32" s="1166">
        <f t="shared" si="5"/>
        <v>873</v>
      </c>
      <c r="N32" s="1024">
        <f t="shared" si="5"/>
        <v>0</v>
      </c>
      <c r="O32" s="1167">
        <f t="shared" si="5"/>
        <v>0</v>
      </c>
      <c r="P32" s="1167">
        <f t="shared" si="5"/>
        <v>27</v>
      </c>
      <c r="Q32" s="1167">
        <f t="shared" si="5"/>
        <v>22</v>
      </c>
      <c r="R32" s="1167">
        <f t="shared" si="5"/>
        <v>0</v>
      </c>
      <c r="S32" s="1167">
        <f t="shared" si="5"/>
        <v>0</v>
      </c>
      <c r="T32" s="1167">
        <f t="shared" si="5"/>
        <v>0</v>
      </c>
      <c r="U32" s="1167">
        <f t="shared" si="5"/>
        <v>0</v>
      </c>
      <c r="V32" s="1166">
        <f t="shared" si="5"/>
        <v>0</v>
      </c>
      <c r="AR32" s="1142"/>
    </row>
    <row r="33" spans="1:44" s="41" customFormat="1" ht="19.5" customHeight="1" thickBot="1">
      <c r="A33" s="1947" t="s">
        <v>459</v>
      </c>
      <c r="B33" s="1966"/>
      <c r="C33" s="1200"/>
      <c r="D33" s="1125"/>
      <c r="E33" s="1126"/>
      <c r="F33" s="1232"/>
      <c r="G33" s="1238">
        <f>SUM(G11:G16,G22:G26)+G31</f>
        <v>44.5</v>
      </c>
      <c r="H33" s="1203">
        <f aca="true" t="shared" si="6" ref="H33:V33">SUM(H11:H16,H22:H26)+H31</f>
        <v>1335</v>
      </c>
      <c r="I33" s="1127">
        <f t="shared" si="6"/>
        <v>594</v>
      </c>
      <c r="J33" s="1127">
        <f t="shared" si="6"/>
        <v>265</v>
      </c>
      <c r="K33" s="1127">
        <f t="shared" si="6"/>
        <v>56</v>
      </c>
      <c r="L33" s="1127">
        <f t="shared" si="6"/>
        <v>282</v>
      </c>
      <c r="M33" s="1201">
        <f t="shared" si="6"/>
        <v>606</v>
      </c>
      <c r="N33" s="1203">
        <f t="shared" si="6"/>
        <v>0</v>
      </c>
      <c r="O33" s="1127">
        <f t="shared" si="6"/>
        <v>0</v>
      </c>
      <c r="P33" s="1127">
        <f t="shared" si="6"/>
        <v>21</v>
      </c>
      <c r="Q33" s="1127">
        <f t="shared" si="6"/>
        <v>16</v>
      </c>
      <c r="R33" s="1127">
        <f t="shared" si="6"/>
        <v>0</v>
      </c>
      <c r="S33" s="1127">
        <f t="shared" si="6"/>
        <v>0</v>
      </c>
      <c r="T33" s="1127">
        <f t="shared" si="6"/>
        <v>0</v>
      </c>
      <c r="U33" s="1127">
        <f t="shared" si="6"/>
        <v>0</v>
      </c>
      <c r="V33" s="1201">
        <f t="shared" si="6"/>
        <v>0</v>
      </c>
      <c r="W33" s="20"/>
      <c r="AR33" s="231"/>
    </row>
    <row r="34" spans="1:44" s="27" customFormat="1" ht="20.25" customHeight="1" thickBot="1">
      <c r="A34" s="1773" t="s">
        <v>383</v>
      </c>
      <c r="B34" s="1965"/>
      <c r="C34" s="104"/>
      <c r="D34" s="76"/>
      <c r="E34" s="76"/>
      <c r="F34" s="929"/>
      <c r="G34" s="996">
        <f>SUM(G18:G19,G28:G29)</f>
        <v>15.5</v>
      </c>
      <c r="H34" s="1168">
        <f aca="true" t="shared" si="7" ref="H34:V34">SUM(H18:H19,H28:H29)</f>
        <v>465</v>
      </c>
      <c r="I34" s="1168">
        <f t="shared" si="7"/>
        <v>198</v>
      </c>
      <c r="J34" s="1168">
        <f t="shared" si="7"/>
        <v>66</v>
      </c>
      <c r="K34" s="1168">
        <f t="shared" si="7"/>
        <v>0</v>
      </c>
      <c r="L34" s="1168">
        <f t="shared" si="7"/>
        <v>132</v>
      </c>
      <c r="M34" s="1168">
        <f t="shared" si="7"/>
        <v>267</v>
      </c>
      <c r="N34" s="1168">
        <f t="shared" si="7"/>
        <v>0</v>
      </c>
      <c r="O34" s="1168">
        <f t="shared" si="7"/>
        <v>0</v>
      </c>
      <c r="P34" s="1168">
        <f t="shared" si="7"/>
        <v>6</v>
      </c>
      <c r="Q34" s="1168">
        <f t="shared" si="7"/>
        <v>6</v>
      </c>
      <c r="R34" s="1168">
        <f t="shared" si="7"/>
        <v>0</v>
      </c>
      <c r="S34" s="1168">
        <f t="shared" si="7"/>
        <v>0</v>
      </c>
      <c r="T34" s="1168">
        <f t="shared" si="7"/>
        <v>0</v>
      </c>
      <c r="U34" s="1168">
        <f t="shared" si="7"/>
        <v>0</v>
      </c>
      <c r="V34" s="1168">
        <f t="shared" si="7"/>
        <v>0</v>
      </c>
      <c r="W34" s="20">
        <f>G34*30</f>
        <v>465</v>
      </c>
      <c r="AR34" s="1142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355</v>
      </c>
      <c r="Z36" s="5" t="e">
        <f>Z35-0.65-0.2</f>
        <v>#REF!</v>
      </c>
    </row>
    <row r="37" spans="1:44" s="7" customFormat="1" ht="19.5" customHeight="1" thickBot="1">
      <c r="A37" s="1733" t="s">
        <v>375</v>
      </c>
      <c r="B37" s="1734"/>
      <c r="C37" s="1734"/>
      <c r="D37" s="1734"/>
      <c r="E37" s="1734"/>
      <c r="F37" s="1734"/>
      <c r="G37" s="1734"/>
      <c r="H37" s="1734"/>
      <c r="I37" s="1734"/>
      <c r="J37" s="1734"/>
      <c r="K37" s="1734"/>
      <c r="L37" s="1734"/>
      <c r="M37" s="1734"/>
      <c r="N37" s="1734"/>
      <c r="O37" s="1734"/>
      <c r="P37" s="1734"/>
      <c r="Q37" s="1734"/>
      <c r="R37" s="1734"/>
      <c r="S37" s="1734"/>
      <c r="T37" s="1734"/>
      <c r="U37" s="1734"/>
      <c r="V37" s="1735"/>
      <c r="AC37" s="298">
        <v>1</v>
      </c>
      <c r="AD37" s="163" t="s">
        <v>343</v>
      </c>
      <c r="AE37" s="163" t="s">
        <v>344</v>
      </c>
      <c r="AF37" s="163">
        <v>3</v>
      </c>
      <c r="AG37" s="163" t="s">
        <v>345</v>
      </c>
      <c r="AH37" s="163" t="s">
        <v>346</v>
      </c>
      <c r="AI37" s="163">
        <v>5</v>
      </c>
      <c r="AJ37" s="163" t="s">
        <v>347</v>
      </c>
      <c r="AK37" s="163" t="s">
        <v>348</v>
      </c>
      <c r="AL37" s="163">
        <v>7</v>
      </c>
      <c r="AM37" s="163" t="s">
        <v>349</v>
      </c>
      <c r="AN37" s="299" t="s">
        <v>350</v>
      </c>
      <c r="AR37" s="231"/>
    </row>
    <row r="38" spans="1:44" s="7" customFormat="1" ht="19.5" customHeight="1" thickBot="1">
      <c r="A38" s="1733" t="s">
        <v>384</v>
      </c>
      <c r="B38" s="1734"/>
      <c r="C38" s="1734"/>
      <c r="D38" s="1734"/>
      <c r="E38" s="1734"/>
      <c r="F38" s="1734"/>
      <c r="G38" s="1734"/>
      <c r="H38" s="1734"/>
      <c r="I38" s="1734"/>
      <c r="J38" s="1734"/>
      <c r="K38" s="1734"/>
      <c r="L38" s="1734"/>
      <c r="M38" s="1734"/>
      <c r="N38" s="1734"/>
      <c r="O38" s="1734"/>
      <c r="P38" s="1734"/>
      <c r="Q38" s="1734"/>
      <c r="R38" s="1734"/>
      <c r="S38" s="1734"/>
      <c r="T38" s="1734"/>
      <c r="U38" s="1734"/>
      <c r="V38" s="1735"/>
      <c r="AC38" s="908"/>
      <c r="AD38" s="908"/>
      <c r="AE38" s="908"/>
      <c r="AF38" s="908"/>
      <c r="AG38" s="908"/>
      <c r="AH38" s="908"/>
      <c r="AI38" s="908"/>
      <c r="AJ38" s="908"/>
      <c r="AK38" s="908"/>
      <c r="AL38" s="908"/>
      <c r="AM38" s="908"/>
      <c r="AN38" s="908"/>
      <c r="AR38" s="231"/>
    </row>
    <row r="39" spans="1:44" s="20" customFormat="1" ht="39.75" customHeight="1">
      <c r="A39" s="77" t="s">
        <v>377</v>
      </c>
      <c r="B39" s="850" t="s">
        <v>63</v>
      </c>
      <c r="C39" s="943" t="s">
        <v>45</v>
      </c>
      <c r="D39" s="55"/>
      <c r="E39" s="55"/>
      <c r="F39" s="865"/>
      <c r="G39" s="1317">
        <v>3.5</v>
      </c>
      <c r="H39" s="952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81"/>
      <c r="X39" s="580"/>
      <c r="Y39" s="580"/>
      <c r="Z39" s="580"/>
      <c r="AR39" s="231"/>
    </row>
    <row r="40" spans="1:44" s="980" customFormat="1" ht="19.5" customHeight="1">
      <c r="A40" s="77" t="s">
        <v>434</v>
      </c>
      <c r="B40" s="850" t="s">
        <v>64</v>
      </c>
      <c r="C40" s="955">
        <v>3</v>
      </c>
      <c r="D40" s="239"/>
      <c r="E40" s="239"/>
      <c r="F40" s="991"/>
      <c r="G40" s="1234">
        <v>5</v>
      </c>
      <c r="H40" s="952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8"/>
      <c r="X40" s="979"/>
      <c r="Y40" s="979"/>
      <c r="Z40" s="979"/>
      <c r="AR40" s="1143"/>
    </row>
    <row r="41" spans="1:44" s="20" customFormat="1" ht="19.5" customHeight="1">
      <c r="A41" s="77" t="s">
        <v>433</v>
      </c>
      <c r="B41" s="848" t="s">
        <v>39</v>
      </c>
      <c r="C41" s="168"/>
      <c r="D41" s="16">
        <v>3</v>
      </c>
      <c r="E41" s="16"/>
      <c r="F41" s="989"/>
      <c r="G41" s="1208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80" customFormat="1" ht="19.5" customHeight="1" thickBot="1">
      <c r="A42" s="606" t="s">
        <v>451</v>
      </c>
      <c r="B42" s="1000" t="s">
        <v>41</v>
      </c>
      <c r="C42" s="1001"/>
      <c r="D42" s="21">
        <v>3</v>
      </c>
      <c r="E42" s="128"/>
      <c r="F42" s="991"/>
      <c r="G42" s="1209">
        <v>3</v>
      </c>
      <c r="H42" s="938">
        <f>G42*30</f>
        <v>90</v>
      </c>
      <c r="I42" s="1005">
        <v>60</v>
      </c>
      <c r="J42" s="58">
        <v>4</v>
      </c>
      <c r="K42" s="58"/>
      <c r="L42" s="58">
        <v>56</v>
      </c>
      <c r="M42" s="1006">
        <f>H42-I42</f>
        <v>30</v>
      </c>
      <c r="N42" s="87"/>
      <c r="O42" s="80"/>
      <c r="P42" s="80">
        <v>4</v>
      </c>
      <c r="Q42" s="80"/>
      <c r="R42" s="985"/>
      <c r="S42" s="985"/>
      <c r="T42" s="985"/>
      <c r="U42" s="985"/>
      <c r="V42" s="573"/>
      <c r="AR42" s="1143"/>
    </row>
    <row r="43" spans="1:44" s="20" customFormat="1" ht="19.5" customHeight="1" thickBot="1">
      <c r="A43" s="1719" t="s">
        <v>386</v>
      </c>
      <c r="B43" s="1720"/>
      <c r="C43" s="1720"/>
      <c r="D43" s="1720"/>
      <c r="E43" s="1720"/>
      <c r="F43" s="1720"/>
      <c r="G43" s="1720"/>
      <c r="H43" s="1720"/>
      <c r="I43" s="1720"/>
      <c r="J43" s="1720"/>
      <c r="K43" s="1720"/>
      <c r="L43" s="1720"/>
      <c r="M43" s="1720"/>
      <c r="N43" s="1720"/>
      <c r="O43" s="1720"/>
      <c r="P43" s="1720"/>
      <c r="Q43" s="1720"/>
      <c r="R43" s="1720"/>
      <c r="S43" s="1720"/>
      <c r="T43" s="1720"/>
      <c r="U43" s="1720"/>
      <c r="V43" s="1721"/>
      <c r="W43" s="907"/>
      <c r="X43" s="580"/>
      <c r="Y43" s="580"/>
      <c r="Z43" s="580"/>
      <c r="AR43" s="231"/>
    </row>
    <row r="44" spans="1:44" s="903" customFormat="1" ht="19.5" customHeight="1" thickBot="1">
      <c r="A44" s="945" t="s">
        <v>388</v>
      </c>
      <c r="B44" s="848" t="s">
        <v>471</v>
      </c>
      <c r="C44" s="168"/>
      <c r="D44" s="21">
        <v>3</v>
      </c>
      <c r="E44" s="21"/>
      <c r="F44" s="988"/>
      <c r="G44" s="1172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8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1725" t="s">
        <v>379</v>
      </c>
      <c r="B45" s="1726"/>
      <c r="C45" s="1726"/>
      <c r="D45" s="1726"/>
      <c r="E45" s="1726"/>
      <c r="F45" s="1726"/>
      <c r="G45" s="1726"/>
      <c r="H45" s="1726"/>
      <c r="I45" s="1726"/>
      <c r="J45" s="1726"/>
      <c r="K45" s="1726"/>
      <c r="L45" s="1726"/>
      <c r="M45" s="1726"/>
      <c r="N45" s="1726"/>
      <c r="O45" s="1726"/>
      <c r="P45" s="1726"/>
      <c r="Q45" s="1726"/>
      <c r="R45" s="1726"/>
      <c r="S45" s="1726"/>
      <c r="T45" s="1726"/>
      <c r="U45" s="1726"/>
      <c r="V45" s="1728"/>
      <c r="W45" s="877"/>
      <c r="X45" s="292"/>
      <c r="Y45" s="292"/>
      <c r="Z45" s="292"/>
      <c r="AR45" s="1142"/>
    </row>
    <row r="46" spans="1:44" s="27" customFormat="1" ht="19.5" customHeight="1" thickBot="1">
      <c r="A46" s="1725" t="s">
        <v>385</v>
      </c>
      <c r="B46" s="1726"/>
      <c r="C46" s="1726"/>
      <c r="D46" s="1726"/>
      <c r="E46" s="1726"/>
      <c r="F46" s="1726"/>
      <c r="G46" s="1726"/>
      <c r="H46" s="1726"/>
      <c r="I46" s="1726"/>
      <c r="J46" s="1726"/>
      <c r="K46" s="1726"/>
      <c r="L46" s="1726"/>
      <c r="M46" s="1726"/>
      <c r="N46" s="1726"/>
      <c r="O46" s="1726"/>
      <c r="P46" s="1726"/>
      <c r="Q46" s="1726"/>
      <c r="R46" s="1726"/>
      <c r="S46" s="1726"/>
      <c r="T46" s="1726"/>
      <c r="U46" s="1726"/>
      <c r="V46" s="1728"/>
      <c r="W46" s="877"/>
      <c r="X46" s="292"/>
      <c r="Y46" s="292"/>
      <c r="Z46" s="292"/>
      <c r="AR46" s="1142"/>
    </row>
    <row r="47" spans="1:44" s="27" customFormat="1" ht="19.5" customHeight="1">
      <c r="A47" s="946" t="s">
        <v>315</v>
      </c>
      <c r="B47" s="853" t="s">
        <v>73</v>
      </c>
      <c r="C47" s="847"/>
      <c r="D47" s="16">
        <v>3</v>
      </c>
      <c r="E47" s="16"/>
      <c r="F47" s="989"/>
      <c r="G47" s="1173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313"/>
      <c r="R47" s="1313"/>
      <c r="S47" s="1313"/>
      <c r="T47" s="1313"/>
      <c r="U47" s="1313"/>
      <c r="V47" s="1314"/>
      <c r="AR47" s="1142"/>
    </row>
    <row r="48" spans="1:44" s="27" customFormat="1" ht="19.5" customHeight="1" thickBot="1">
      <c r="A48" s="897" t="s">
        <v>313</v>
      </c>
      <c r="B48" s="853" t="s">
        <v>71</v>
      </c>
      <c r="C48" s="851" t="s">
        <v>45</v>
      </c>
      <c r="D48" s="23"/>
      <c r="E48" s="23"/>
      <c r="F48" s="144"/>
      <c r="G48" s="1173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354</v>
      </c>
      <c r="AB48" s="20" t="s">
        <v>364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42"/>
    </row>
    <row r="49" spans="1:44" s="903" customFormat="1" ht="19.5" customHeight="1" thickBot="1">
      <c r="A49" s="1967" t="s">
        <v>387</v>
      </c>
      <c r="B49" s="1968"/>
      <c r="C49" s="1968"/>
      <c r="D49" s="1968"/>
      <c r="E49" s="1968"/>
      <c r="F49" s="1968"/>
      <c r="G49" s="1968"/>
      <c r="H49" s="1969"/>
      <c r="I49" s="1969"/>
      <c r="J49" s="1969"/>
      <c r="K49" s="1969"/>
      <c r="L49" s="1969"/>
      <c r="M49" s="1969"/>
      <c r="N49" s="1969"/>
      <c r="O49" s="1969"/>
      <c r="P49" s="1969"/>
      <c r="Q49" s="1969"/>
      <c r="R49" s="1969"/>
      <c r="S49" s="1969"/>
      <c r="T49" s="1969"/>
      <c r="U49" s="1969"/>
      <c r="V49" s="1970"/>
      <c r="AR49" s="231"/>
    </row>
    <row r="50" spans="1:44" s="27" customFormat="1" ht="51.75" customHeight="1" thickBot="1">
      <c r="A50" s="897" t="s">
        <v>283</v>
      </c>
      <c r="B50" s="942" t="s">
        <v>473</v>
      </c>
      <c r="C50" s="943"/>
      <c r="D50" s="59">
        <v>3</v>
      </c>
      <c r="E50" s="59"/>
      <c r="F50" s="865"/>
      <c r="G50" s="1209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1698" t="s">
        <v>202</v>
      </c>
      <c r="B51" s="1699"/>
      <c r="C51" s="1699"/>
      <c r="D51" s="1699"/>
      <c r="E51" s="1699"/>
      <c r="F51" s="1699"/>
      <c r="G51" s="1699"/>
      <c r="H51" s="1699"/>
      <c r="I51" s="1699"/>
      <c r="J51" s="1699"/>
      <c r="K51" s="1699"/>
      <c r="L51" s="1699"/>
      <c r="M51" s="1699"/>
      <c r="N51" s="1699"/>
      <c r="O51" s="1699"/>
      <c r="P51" s="1699"/>
      <c r="Q51" s="1699"/>
      <c r="R51" s="1699"/>
      <c r="S51" s="1699"/>
      <c r="T51" s="1699"/>
      <c r="U51" s="1699"/>
      <c r="V51" s="1700"/>
      <c r="AR51" s="1142"/>
    </row>
    <row r="52" spans="1:44" s="27" customFormat="1" ht="30" customHeight="1" thickBot="1">
      <c r="A52" s="1755" t="s">
        <v>119</v>
      </c>
      <c r="B52" s="1972"/>
      <c r="C52" s="104"/>
      <c r="D52" s="76"/>
      <c r="E52" s="76"/>
      <c r="F52" s="929"/>
      <c r="G52" s="996">
        <f>G53+G54</f>
        <v>30</v>
      </c>
      <c r="H52" s="1024">
        <f aca="true" t="shared" si="8" ref="H52:V52">H53+H54</f>
        <v>795</v>
      </c>
      <c r="I52" s="1167">
        <f t="shared" si="8"/>
        <v>360</v>
      </c>
      <c r="J52" s="1167">
        <f t="shared" si="8"/>
        <v>139</v>
      </c>
      <c r="K52" s="1167">
        <f t="shared" si="8"/>
        <v>30</v>
      </c>
      <c r="L52" s="1167">
        <f t="shared" si="8"/>
        <v>191</v>
      </c>
      <c r="M52" s="1166">
        <f t="shared" si="8"/>
        <v>435</v>
      </c>
      <c r="N52" s="1024">
        <f t="shared" si="8"/>
        <v>0</v>
      </c>
      <c r="O52" s="1167">
        <f t="shared" si="8"/>
        <v>0</v>
      </c>
      <c r="P52" s="1167">
        <f t="shared" si="8"/>
        <v>25</v>
      </c>
      <c r="Q52" s="1167">
        <f t="shared" si="8"/>
        <v>0</v>
      </c>
      <c r="R52" s="1167">
        <f t="shared" si="8"/>
        <v>0</v>
      </c>
      <c r="S52" s="1167">
        <f t="shared" si="8"/>
        <v>0</v>
      </c>
      <c r="T52" s="1167">
        <f t="shared" si="8"/>
        <v>0</v>
      </c>
      <c r="U52" s="1167">
        <f t="shared" si="8"/>
        <v>0</v>
      </c>
      <c r="V52" s="1166">
        <f t="shared" si="8"/>
        <v>0</v>
      </c>
      <c r="AR52" s="1142"/>
    </row>
    <row r="53" spans="1:44" s="41" customFormat="1" ht="19.5" customHeight="1" thickBot="1">
      <c r="A53" s="1947" t="s">
        <v>459</v>
      </c>
      <c r="B53" s="1966"/>
      <c r="C53" s="1200"/>
      <c r="D53" s="1125"/>
      <c r="E53" s="1126"/>
      <c r="F53" s="1232"/>
      <c r="G53" s="1238">
        <f>SUM(G39:G42,G47:G48)</f>
        <v>22.5</v>
      </c>
      <c r="H53" s="1233">
        <f aca="true" t="shared" si="9" ref="H53:V53">SUM(H39:H42,H48:H48)</f>
        <v>570</v>
      </c>
      <c r="I53" s="1233">
        <f t="shared" si="9"/>
        <v>270</v>
      </c>
      <c r="J53" s="1233">
        <f t="shared" si="9"/>
        <v>109</v>
      </c>
      <c r="K53" s="1233">
        <f t="shared" si="9"/>
        <v>30</v>
      </c>
      <c r="L53" s="1233">
        <f t="shared" si="9"/>
        <v>131</v>
      </c>
      <c r="M53" s="1233">
        <f t="shared" si="9"/>
        <v>300</v>
      </c>
      <c r="N53" s="1233">
        <f t="shared" si="9"/>
        <v>0</v>
      </c>
      <c r="O53" s="1233">
        <f t="shared" si="9"/>
        <v>0</v>
      </c>
      <c r="P53" s="1233">
        <f t="shared" si="9"/>
        <v>19</v>
      </c>
      <c r="Q53" s="1233">
        <f t="shared" si="9"/>
        <v>0</v>
      </c>
      <c r="R53" s="1233">
        <f t="shared" si="9"/>
        <v>0</v>
      </c>
      <c r="S53" s="1233">
        <f t="shared" si="9"/>
        <v>0</v>
      </c>
      <c r="T53" s="1233">
        <f t="shared" si="9"/>
        <v>0</v>
      </c>
      <c r="U53" s="1233">
        <f t="shared" si="9"/>
        <v>0</v>
      </c>
      <c r="V53" s="1233">
        <f t="shared" si="9"/>
        <v>0</v>
      </c>
      <c r="W53" s="20"/>
      <c r="AR53" s="231"/>
    </row>
    <row r="54" spans="1:44" s="27" customFormat="1" ht="20.25" customHeight="1" thickBot="1">
      <c r="A54" s="1773" t="s">
        <v>383</v>
      </c>
      <c r="B54" s="1965"/>
      <c r="C54" s="104"/>
      <c r="D54" s="76"/>
      <c r="E54" s="76"/>
      <c r="F54" s="929"/>
      <c r="G54" s="996">
        <f>SUM(G44:G44,G50:G50)</f>
        <v>7.5</v>
      </c>
      <c r="H54" s="1168">
        <f aca="true" t="shared" si="10" ref="H54:V54">SUM(H44:H44,H50:H50)</f>
        <v>225</v>
      </c>
      <c r="I54" s="1168">
        <f t="shared" si="10"/>
        <v>90</v>
      </c>
      <c r="J54" s="1168">
        <f t="shared" si="10"/>
        <v>30</v>
      </c>
      <c r="K54" s="1168">
        <f t="shared" si="10"/>
        <v>0</v>
      </c>
      <c r="L54" s="1168">
        <f t="shared" si="10"/>
        <v>60</v>
      </c>
      <c r="M54" s="1168">
        <f t="shared" si="10"/>
        <v>135</v>
      </c>
      <c r="N54" s="1168">
        <f t="shared" si="10"/>
        <v>0</v>
      </c>
      <c r="O54" s="1168">
        <f t="shared" si="10"/>
        <v>0</v>
      </c>
      <c r="P54" s="1168">
        <f t="shared" si="10"/>
        <v>6</v>
      </c>
      <c r="Q54" s="1168">
        <f t="shared" si="10"/>
        <v>0</v>
      </c>
      <c r="R54" s="1168">
        <f t="shared" si="10"/>
        <v>0</v>
      </c>
      <c r="S54" s="1168">
        <f t="shared" si="10"/>
        <v>0</v>
      </c>
      <c r="T54" s="1168">
        <f t="shared" si="10"/>
        <v>0</v>
      </c>
      <c r="U54" s="1168">
        <f t="shared" si="10"/>
        <v>0</v>
      </c>
      <c r="V54" s="1168">
        <f t="shared" si="10"/>
        <v>0</v>
      </c>
      <c r="W54" s="20">
        <f>G54*30</f>
        <v>225</v>
      </c>
      <c r="AR54" s="1142"/>
    </row>
    <row r="56" ht="64.5" customHeight="1" thickBot="1"/>
    <row r="57" spans="1:44" s="7" customFormat="1" ht="19.5" customHeight="1" thickBot="1">
      <c r="A57" s="1733" t="s">
        <v>375</v>
      </c>
      <c r="B57" s="1734"/>
      <c r="C57" s="1734"/>
      <c r="D57" s="1734"/>
      <c r="E57" s="1734"/>
      <c r="F57" s="1734"/>
      <c r="G57" s="1734"/>
      <c r="H57" s="1734"/>
      <c r="I57" s="1734"/>
      <c r="J57" s="1734"/>
      <c r="K57" s="1734"/>
      <c r="L57" s="1734"/>
      <c r="M57" s="1734"/>
      <c r="N57" s="1734"/>
      <c r="O57" s="1734"/>
      <c r="P57" s="1734"/>
      <c r="Q57" s="1734"/>
      <c r="R57" s="1734"/>
      <c r="S57" s="1734"/>
      <c r="T57" s="1734"/>
      <c r="U57" s="1734"/>
      <c r="V57" s="1735"/>
      <c r="AC57" s="298">
        <v>1</v>
      </c>
      <c r="AD57" s="163" t="s">
        <v>343</v>
      </c>
      <c r="AE57" s="163" t="s">
        <v>344</v>
      </c>
      <c r="AF57" s="163">
        <v>3</v>
      </c>
      <c r="AG57" s="163" t="s">
        <v>345</v>
      </c>
      <c r="AH57" s="163" t="s">
        <v>346</v>
      </c>
      <c r="AI57" s="163">
        <v>5</v>
      </c>
      <c r="AJ57" s="163" t="s">
        <v>347</v>
      </c>
      <c r="AK57" s="163" t="s">
        <v>348</v>
      </c>
      <c r="AL57" s="163">
        <v>7</v>
      </c>
      <c r="AM57" s="163" t="s">
        <v>349</v>
      </c>
      <c r="AN57" s="299" t="s">
        <v>350</v>
      </c>
      <c r="AR57" s="231"/>
    </row>
    <row r="58" spans="1:44" s="7" customFormat="1" ht="19.5" customHeight="1" thickBot="1">
      <c r="A58" s="1733" t="s">
        <v>384</v>
      </c>
      <c r="B58" s="1734"/>
      <c r="C58" s="1734"/>
      <c r="D58" s="1734"/>
      <c r="E58" s="1734"/>
      <c r="F58" s="1734"/>
      <c r="G58" s="1734"/>
      <c r="H58" s="1734"/>
      <c r="I58" s="1734"/>
      <c r="J58" s="1734"/>
      <c r="K58" s="1734"/>
      <c r="L58" s="1734"/>
      <c r="M58" s="1734"/>
      <c r="N58" s="1734"/>
      <c r="O58" s="1734"/>
      <c r="P58" s="1734"/>
      <c r="Q58" s="1734"/>
      <c r="R58" s="1734"/>
      <c r="S58" s="1734"/>
      <c r="T58" s="1734"/>
      <c r="U58" s="1734"/>
      <c r="V58" s="1735"/>
      <c r="AC58" s="908"/>
      <c r="AD58" s="908"/>
      <c r="AE58" s="908"/>
      <c r="AF58" s="908"/>
      <c r="AG58" s="908"/>
      <c r="AH58" s="908"/>
      <c r="AI58" s="908"/>
      <c r="AJ58" s="908"/>
      <c r="AK58" s="908"/>
      <c r="AL58" s="908"/>
      <c r="AM58" s="908"/>
      <c r="AN58" s="908"/>
      <c r="AR58" s="231"/>
    </row>
    <row r="59" spans="1:44" s="7" customFormat="1" ht="19.5" customHeight="1">
      <c r="A59" s="1315" t="s">
        <v>495</v>
      </c>
      <c r="B59" s="889" t="s">
        <v>40</v>
      </c>
      <c r="C59" s="893">
        <v>4</v>
      </c>
      <c r="D59" s="891"/>
      <c r="E59" s="891"/>
      <c r="F59" s="990"/>
      <c r="G59" s="1318">
        <v>3.5</v>
      </c>
      <c r="H59" s="890">
        <f>G59*30</f>
        <v>105</v>
      </c>
      <c r="I59" s="891">
        <v>45</v>
      </c>
      <c r="J59" s="891">
        <v>36</v>
      </c>
      <c r="K59" s="891"/>
      <c r="L59" s="891">
        <v>18</v>
      </c>
      <c r="M59" s="289">
        <f>H59-I59</f>
        <v>60</v>
      </c>
      <c r="N59" s="894"/>
      <c r="O59" s="58"/>
      <c r="P59" s="58"/>
      <c r="Q59" s="107">
        <v>3</v>
      </c>
      <c r="R59" s="58"/>
      <c r="S59" s="58"/>
      <c r="T59" s="58"/>
      <c r="U59" s="58"/>
      <c r="V59" s="114"/>
      <c r="AC59" s="908"/>
      <c r="AD59" s="908"/>
      <c r="AE59" s="908"/>
      <c r="AF59" s="908"/>
      <c r="AG59" s="908"/>
      <c r="AH59" s="908"/>
      <c r="AI59" s="908"/>
      <c r="AJ59" s="908"/>
      <c r="AK59" s="908"/>
      <c r="AL59" s="908"/>
      <c r="AM59" s="908"/>
      <c r="AN59" s="908"/>
      <c r="AR59" s="231"/>
    </row>
    <row r="60" spans="1:44" s="980" customFormat="1" ht="19.5" customHeight="1" thickBot="1">
      <c r="A60" s="606" t="s">
        <v>452</v>
      </c>
      <c r="B60" s="1000" t="s">
        <v>41</v>
      </c>
      <c r="C60" s="1001"/>
      <c r="D60" s="21">
        <v>4</v>
      </c>
      <c r="E60" s="128"/>
      <c r="F60" s="991"/>
      <c r="G60" s="1209">
        <v>3</v>
      </c>
      <c r="H60" s="938">
        <f>G60*30</f>
        <v>90</v>
      </c>
      <c r="I60" s="1005">
        <v>72</v>
      </c>
      <c r="J60" s="58"/>
      <c r="K60" s="58"/>
      <c r="L60" s="58">
        <v>72</v>
      </c>
      <c r="M60" s="1006">
        <f>H60-I60</f>
        <v>18</v>
      </c>
      <c r="N60" s="87"/>
      <c r="O60" s="80"/>
      <c r="P60" s="80"/>
      <c r="Q60" s="80">
        <v>4</v>
      </c>
      <c r="R60" s="985"/>
      <c r="S60" s="985"/>
      <c r="T60" s="985"/>
      <c r="U60" s="985"/>
      <c r="V60" s="573"/>
      <c r="AR60" s="1143"/>
    </row>
    <row r="61" spans="1:44" s="20" customFormat="1" ht="19.5" customHeight="1" thickBot="1">
      <c r="A61" s="1719" t="s">
        <v>386</v>
      </c>
      <c r="B61" s="1720"/>
      <c r="C61" s="1720"/>
      <c r="D61" s="1720"/>
      <c r="E61" s="1720"/>
      <c r="F61" s="1720"/>
      <c r="G61" s="1720"/>
      <c r="H61" s="1720"/>
      <c r="I61" s="1720"/>
      <c r="J61" s="1720"/>
      <c r="K61" s="1720"/>
      <c r="L61" s="1720"/>
      <c r="M61" s="1720"/>
      <c r="N61" s="1720"/>
      <c r="O61" s="1720"/>
      <c r="P61" s="1720"/>
      <c r="Q61" s="1720"/>
      <c r="R61" s="1720"/>
      <c r="S61" s="1720"/>
      <c r="T61" s="1720"/>
      <c r="U61" s="1720"/>
      <c r="V61" s="1721"/>
      <c r="W61" s="907"/>
      <c r="X61" s="580"/>
      <c r="Y61" s="580"/>
      <c r="Z61" s="580"/>
      <c r="AR61" s="231"/>
    </row>
    <row r="62" spans="1:44" s="903" customFormat="1" ht="19.5" customHeight="1" thickBot="1">
      <c r="A62" s="945" t="s">
        <v>172</v>
      </c>
      <c r="B62" s="848" t="s">
        <v>472</v>
      </c>
      <c r="C62" s="168"/>
      <c r="D62" s="21">
        <v>4</v>
      </c>
      <c r="E62" s="21"/>
      <c r="F62" s="988"/>
      <c r="G62" s="1172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8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1725" t="s">
        <v>379</v>
      </c>
      <c r="B63" s="1726"/>
      <c r="C63" s="1726"/>
      <c r="D63" s="1726"/>
      <c r="E63" s="1726"/>
      <c r="F63" s="1726"/>
      <c r="G63" s="1726"/>
      <c r="H63" s="1726"/>
      <c r="I63" s="1726"/>
      <c r="J63" s="1726"/>
      <c r="K63" s="1726"/>
      <c r="L63" s="1726"/>
      <c r="M63" s="1726"/>
      <c r="N63" s="1726"/>
      <c r="O63" s="1726"/>
      <c r="P63" s="1726"/>
      <c r="Q63" s="1726"/>
      <c r="R63" s="1726"/>
      <c r="S63" s="1726"/>
      <c r="T63" s="1726"/>
      <c r="U63" s="1726"/>
      <c r="V63" s="1728"/>
      <c r="W63" s="877"/>
      <c r="X63" s="292"/>
      <c r="Y63" s="292"/>
      <c r="Z63" s="292"/>
      <c r="AR63" s="1142"/>
    </row>
    <row r="64" spans="1:44" s="27" customFormat="1" ht="19.5" customHeight="1" thickBot="1">
      <c r="A64" s="1725" t="s">
        <v>385</v>
      </c>
      <c r="B64" s="1726"/>
      <c r="C64" s="1726"/>
      <c r="D64" s="1726"/>
      <c r="E64" s="1726"/>
      <c r="F64" s="1726"/>
      <c r="G64" s="1726"/>
      <c r="H64" s="1726"/>
      <c r="I64" s="1726"/>
      <c r="J64" s="1726"/>
      <c r="K64" s="1726"/>
      <c r="L64" s="1726"/>
      <c r="M64" s="1726"/>
      <c r="N64" s="1726"/>
      <c r="O64" s="1726"/>
      <c r="P64" s="1726"/>
      <c r="Q64" s="1726"/>
      <c r="R64" s="1726"/>
      <c r="S64" s="1726"/>
      <c r="T64" s="1726"/>
      <c r="U64" s="1726"/>
      <c r="V64" s="1728"/>
      <c r="W64" s="877"/>
      <c r="X64" s="292"/>
      <c r="Y64" s="292"/>
      <c r="Z64" s="292"/>
      <c r="AR64" s="1142"/>
    </row>
    <row r="65" spans="1:44" s="27" customFormat="1" ht="18.75" customHeight="1">
      <c r="A65" s="141" t="s">
        <v>315</v>
      </c>
      <c r="B65" s="880" t="s">
        <v>68</v>
      </c>
      <c r="C65" s="852" t="s">
        <v>46</v>
      </c>
      <c r="D65" s="29"/>
      <c r="E65" s="29"/>
      <c r="F65" s="1016"/>
      <c r="G65" s="1235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9"/>
      <c r="W65" s="877"/>
      <c r="X65" s="292"/>
      <c r="Y65" s="292" t="s">
        <v>354</v>
      </c>
      <c r="Z65" s="292"/>
      <c r="AB65" s="20"/>
      <c r="AC65" s="1747" t="s">
        <v>32</v>
      </c>
      <c r="AD65" s="1732"/>
      <c r="AE65" s="1732"/>
      <c r="AF65" s="1732" t="s">
        <v>33</v>
      </c>
      <c r="AG65" s="1732"/>
      <c r="AH65" s="1732"/>
      <c r="AI65" s="1732" t="s">
        <v>34</v>
      </c>
      <c r="AJ65" s="1732"/>
      <c r="AK65" s="1732"/>
      <c r="AL65" s="1732" t="s">
        <v>35</v>
      </c>
      <c r="AM65" s="1732"/>
      <c r="AN65" s="1746"/>
      <c r="AR65" s="1142"/>
    </row>
    <row r="66" spans="1:44" s="27" customFormat="1" ht="19.5" customHeight="1">
      <c r="A66" s="141" t="s">
        <v>317</v>
      </c>
      <c r="B66" s="853" t="s">
        <v>69</v>
      </c>
      <c r="C66" s="851" t="s">
        <v>46</v>
      </c>
      <c r="D66" s="29"/>
      <c r="E66" s="29"/>
      <c r="F66" s="507"/>
      <c r="G66" s="1174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354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42"/>
    </row>
    <row r="67" spans="1:44" s="27" customFormat="1" ht="19.5" customHeight="1" thickBot="1">
      <c r="A67" s="315" t="s">
        <v>319</v>
      </c>
      <c r="B67" s="1260" t="s">
        <v>419</v>
      </c>
      <c r="C67" s="855"/>
      <c r="D67" s="37"/>
      <c r="E67" s="37"/>
      <c r="F67" s="1316" t="s">
        <v>46</v>
      </c>
      <c r="G67" s="1256">
        <v>1</v>
      </c>
      <c r="H67" s="1257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6"/>
      <c r="O67" s="619"/>
      <c r="P67" s="619"/>
      <c r="Q67" s="619">
        <v>1</v>
      </c>
      <c r="R67" s="619"/>
      <c r="S67" s="619"/>
      <c r="T67" s="619"/>
      <c r="U67" s="619"/>
      <c r="V67" s="1247"/>
      <c r="AB67" s="20" t="s">
        <v>363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42"/>
    </row>
    <row r="68" spans="1:44" s="903" customFormat="1" ht="19.5" customHeight="1" thickBot="1">
      <c r="A68" s="1967" t="s">
        <v>387</v>
      </c>
      <c r="B68" s="1968"/>
      <c r="C68" s="1968"/>
      <c r="D68" s="1968"/>
      <c r="E68" s="1968"/>
      <c r="F68" s="1968"/>
      <c r="G68" s="1968"/>
      <c r="H68" s="1968"/>
      <c r="I68" s="1968"/>
      <c r="J68" s="1968"/>
      <c r="K68" s="1968"/>
      <c r="L68" s="1968"/>
      <c r="M68" s="1968"/>
      <c r="N68" s="1968"/>
      <c r="O68" s="1968"/>
      <c r="P68" s="1968"/>
      <c r="Q68" s="1968"/>
      <c r="R68" s="1968"/>
      <c r="S68" s="1968"/>
      <c r="T68" s="1968"/>
      <c r="U68" s="1968"/>
      <c r="V68" s="1971"/>
      <c r="AR68" s="231"/>
    </row>
    <row r="69" spans="1:44" s="27" customFormat="1" ht="51" customHeight="1" thickBot="1">
      <c r="A69" s="1163" t="s">
        <v>395</v>
      </c>
      <c r="B69" s="1239" t="s">
        <v>474</v>
      </c>
      <c r="C69" s="1216"/>
      <c r="D69" s="937" t="s">
        <v>46</v>
      </c>
      <c r="E69" s="1217"/>
      <c r="F69" s="1218"/>
      <c r="G69" s="1236">
        <v>5</v>
      </c>
      <c r="H69" s="927">
        <f>G69*30</f>
        <v>150</v>
      </c>
      <c r="I69" s="1186">
        <f>J69+K69+L69</f>
        <v>72</v>
      </c>
      <c r="J69" s="270">
        <v>36</v>
      </c>
      <c r="K69" s="1187"/>
      <c r="L69" s="1187">
        <v>36</v>
      </c>
      <c r="M69" s="1164">
        <f>H69-I69</f>
        <v>78</v>
      </c>
      <c r="N69" s="1219"/>
      <c r="O69" s="1220"/>
      <c r="P69" s="1187"/>
      <c r="Q69" s="1187">
        <v>4</v>
      </c>
      <c r="R69" s="1187"/>
      <c r="S69" s="1187"/>
      <c r="T69" s="1220"/>
      <c r="U69" s="1220"/>
      <c r="V69" s="936"/>
      <c r="AB69" s="292" t="s">
        <v>363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1698" t="s">
        <v>202</v>
      </c>
      <c r="B70" s="1699"/>
      <c r="C70" s="1699"/>
      <c r="D70" s="1699"/>
      <c r="E70" s="1699"/>
      <c r="F70" s="1699"/>
      <c r="G70" s="1699"/>
      <c r="H70" s="1699"/>
      <c r="I70" s="1699"/>
      <c r="J70" s="1699"/>
      <c r="K70" s="1699"/>
      <c r="L70" s="1699"/>
      <c r="M70" s="1699"/>
      <c r="N70" s="1699"/>
      <c r="O70" s="1699"/>
      <c r="P70" s="1699"/>
      <c r="Q70" s="1699"/>
      <c r="R70" s="1699"/>
      <c r="S70" s="1699"/>
      <c r="T70" s="1699"/>
      <c r="U70" s="1699"/>
      <c r="V70" s="1700"/>
      <c r="AR70" s="1142"/>
    </row>
    <row r="71" spans="1:44" s="27" customFormat="1" ht="19.5" customHeight="1" thickBot="1">
      <c r="A71" s="1221" t="s">
        <v>61</v>
      </c>
      <c r="B71" s="1222" t="s">
        <v>90</v>
      </c>
      <c r="C71" s="1223"/>
      <c r="D71" s="127">
        <v>4</v>
      </c>
      <c r="E71" s="127"/>
      <c r="F71" s="1231"/>
      <c r="G71" s="1237">
        <v>4.5</v>
      </c>
      <c r="H71" s="927">
        <f>G71*30</f>
        <v>135</v>
      </c>
      <c r="I71" s="1224"/>
      <c r="J71" s="1224"/>
      <c r="K71" s="1224"/>
      <c r="L71" s="1224"/>
      <c r="M71" s="1225"/>
      <c r="N71" s="1226"/>
      <c r="O71" s="1227"/>
      <c r="P71" s="1227"/>
      <c r="Q71" s="1227"/>
      <c r="R71" s="1227"/>
      <c r="S71" s="1227"/>
      <c r="T71" s="1228"/>
      <c r="U71" s="1229"/>
      <c r="V71" s="1230"/>
      <c r="AR71" s="1142"/>
    </row>
    <row r="72" spans="1:44" s="27" customFormat="1" ht="30" customHeight="1" thickBot="1">
      <c r="A72" s="1755" t="s">
        <v>119</v>
      </c>
      <c r="B72" s="1972"/>
      <c r="C72" s="104"/>
      <c r="D72" s="76"/>
      <c r="E72" s="76"/>
      <c r="F72" s="929"/>
      <c r="G72" s="996">
        <f aca="true" t="shared" si="13" ref="G72:V72">G73+G74</f>
        <v>30</v>
      </c>
      <c r="H72" s="1024">
        <f t="shared" si="13"/>
        <v>795</v>
      </c>
      <c r="I72" s="1167">
        <f t="shared" si="13"/>
        <v>342</v>
      </c>
      <c r="J72" s="1167">
        <f t="shared" si="13"/>
        <v>126</v>
      </c>
      <c r="K72" s="1167">
        <f t="shared" si="13"/>
        <v>18</v>
      </c>
      <c r="L72" s="1167">
        <f t="shared" si="13"/>
        <v>198</v>
      </c>
      <c r="M72" s="1166">
        <f t="shared" si="13"/>
        <v>318</v>
      </c>
      <c r="N72" s="1024">
        <f t="shared" si="13"/>
        <v>0</v>
      </c>
      <c r="O72" s="1167">
        <f t="shared" si="13"/>
        <v>0</v>
      </c>
      <c r="P72" s="1167">
        <f t="shared" si="13"/>
        <v>0</v>
      </c>
      <c r="Q72" s="1167">
        <f t="shared" si="13"/>
        <v>19</v>
      </c>
      <c r="R72" s="1167">
        <f t="shared" si="13"/>
        <v>0</v>
      </c>
      <c r="S72" s="1167">
        <f t="shared" si="13"/>
        <v>0</v>
      </c>
      <c r="T72" s="1167">
        <f t="shared" si="13"/>
        <v>0</v>
      </c>
      <c r="U72" s="1167">
        <f t="shared" si="13"/>
        <v>0</v>
      </c>
      <c r="V72" s="1166">
        <f t="shared" si="13"/>
        <v>0</v>
      </c>
      <c r="AR72" s="1142"/>
    </row>
    <row r="73" spans="1:44" s="41" customFormat="1" ht="19.5" customHeight="1" thickBot="1">
      <c r="A73" s="1947" t="s">
        <v>459</v>
      </c>
      <c r="B73" s="1966"/>
      <c r="C73" s="1200"/>
      <c r="D73" s="1125"/>
      <c r="E73" s="1126"/>
      <c r="F73" s="1232"/>
      <c r="G73" s="1238">
        <f>SUM(G59:G60,G65:G67)+G71</f>
        <v>22</v>
      </c>
      <c r="H73" s="1203">
        <f aca="true" t="shared" si="14" ref="H73:V73">SUM(H60:H60,H65:H67)+H71</f>
        <v>555</v>
      </c>
      <c r="I73" s="1127">
        <f t="shared" si="14"/>
        <v>234</v>
      </c>
      <c r="J73" s="1127">
        <f t="shared" si="14"/>
        <v>90</v>
      </c>
      <c r="K73" s="1127">
        <f t="shared" si="14"/>
        <v>18</v>
      </c>
      <c r="L73" s="1127">
        <f t="shared" si="14"/>
        <v>126</v>
      </c>
      <c r="M73" s="1201">
        <f t="shared" si="14"/>
        <v>186</v>
      </c>
      <c r="N73" s="1203">
        <f t="shared" si="14"/>
        <v>0</v>
      </c>
      <c r="O73" s="1127">
        <f t="shared" si="14"/>
        <v>0</v>
      </c>
      <c r="P73" s="1127">
        <f t="shared" si="14"/>
        <v>0</v>
      </c>
      <c r="Q73" s="1127">
        <f t="shared" si="14"/>
        <v>13</v>
      </c>
      <c r="R73" s="1127">
        <f t="shared" si="14"/>
        <v>0</v>
      </c>
      <c r="S73" s="1127">
        <f t="shared" si="14"/>
        <v>0</v>
      </c>
      <c r="T73" s="1127">
        <f t="shared" si="14"/>
        <v>0</v>
      </c>
      <c r="U73" s="1127">
        <f t="shared" si="14"/>
        <v>0</v>
      </c>
      <c r="V73" s="1201">
        <f t="shared" si="14"/>
        <v>0</v>
      </c>
      <c r="W73" s="20"/>
      <c r="AR73" s="231"/>
    </row>
    <row r="74" spans="1:44" s="27" customFormat="1" ht="20.25" customHeight="1" thickBot="1">
      <c r="A74" s="1773" t="s">
        <v>383</v>
      </c>
      <c r="B74" s="1965"/>
      <c r="C74" s="104"/>
      <c r="D74" s="76"/>
      <c r="E74" s="76"/>
      <c r="F74" s="929"/>
      <c r="G74" s="996">
        <f aca="true" t="shared" si="15" ref="G74:V74">SUM(G62:G62,G69:G69)</f>
        <v>8</v>
      </c>
      <c r="H74" s="1168">
        <f t="shared" si="15"/>
        <v>240</v>
      </c>
      <c r="I74" s="1168">
        <f t="shared" si="15"/>
        <v>108</v>
      </c>
      <c r="J74" s="1168">
        <f t="shared" si="15"/>
        <v>36</v>
      </c>
      <c r="K74" s="1168">
        <f t="shared" si="15"/>
        <v>0</v>
      </c>
      <c r="L74" s="1168">
        <f t="shared" si="15"/>
        <v>72</v>
      </c>
      <c r="M74" s="1168">
        <f t="shared" si="15"/>
        <v>132</v>
      </c>
      <c r="N74" s="1168">
        <f t="shared" si="15"/>
        <v>0</v>
      </c>
      <c r="O74" s="1168">
        <f t="shared" si="15"/>
        <v>0</v>
      </c>
      <c r="P74" s="1168">
        <f t="shared" si="15"/>
        <v>0</v>
      </c>
      <c r="Q74" s="1168">
        <f t="shared" si="15"/>
        <v>6</v>
      </c>
      <c r="R74" s="1168">
        <f t="shared" si="15"/>
        <v>0</v>
      </c>
      <c r="S74" s="1168">
        <f t="shared" si="15"/>
        <v>0</v>
      </c>
      <c r="T74" s="1168">
        <f t="shared" si="15"/>
        <v>0</v>
      </c>
      <c r="U74" s="1168">
        <f t="shared" si="15"/>
        <v>0</v>
      </c>
      <c r="V74" s="1168">
        <f t="shared" si="15"/>
        <v>0</v>
      </c>
      <c r="W74" s="20">
        <f>G74*30</f>
        <v>240</v>
      </c>
      <c r="AR74" s="1142"/>
    </row>
  </sheetData>
  <sheetProtection/>
  <mergeCells count="67">
    <mergeCell ref="A37:V37"/>
    <mergeCell ref="A38:V38"/>
    <mergeCell ref="A43:V43"/>
    <mergeCell ref="A45:V45"/>
    <mergeCell ref="A46:V46"/>
    <mergeCell ref="A49:V49"/>
    <mergeCell ref="AF65:AH65"/>
    <mergeCell ref="AI65:AK65"/>
    <mergeCell ref="A51:V51"/>
    <mergeCell ref="A52:B52"/>
    <mergeCell ref="A53:B53"/>
    <mergeCell ref="A54:B54"/>
    <mergeCell ref="A57:V57"/>
    <mergeCell ref="A58:V58"/>
    <mergeCell ref="A72:B72"/>
    <mergeCell ref="A73:B73"/>
    <mergeCell ref="A61:V61"/>
    <mergeCell ref="A63:V63"/>
    <mergeCell ref="A64:V64"/>
    <mergeCell ref="AC65:AE65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4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3" customWidth="1"/>
    <col min="45" max="16384" width="9.125" style="5" customWidth="1"/>
  </cols>
  <sheetData>
    <row r="1" spans="1:44" s="7" customFormat="1" ht="19.5" customHeight="1" thickBot="1">
      <c r="A1" s="1781" t="s">
        <v>432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781"/>
      <c r="P1" s="1781"/>
      <c r="Q1" s="1781"/>
      <c r="R1" s="1781"/>
      <c r="S1" s="1781"/>
      <c r="T1" s="1781"/>
      <c r="U1" s="1781"/>
      <c r="V1" s="1781"/>
      <c r="AR1" s="231"/>
    </row>
    <row r="2" spans="1:44" s="7" customFormat="1" ht="19.5" customHeight="1" thickBot="1">
      <c r="A2" s="1797" t="s">
        <v>25</v>
      </c>
      <c r="B2" s="1820" t="s">
        <v>26</v>
      </c>
      <c r="C2" s="1800" t="s">
        <v>374</v>
      </c>
      <c r="D2" s="1801"/>
      <c r="E2" s="1801"/>
      <c r="F2" s="1802"/>
      <c r="G2" s="1960" t="s">
        <v>27</v>
      </c>
      <c r="H2" s="1789" t="s">
        <v>148</v>
      </c>
      <c r="I2" s="1789"/>
      <c r="J2" s="1789"/>
      <c r="K2" s="1789"/>
      <c r="L2" s="1789"/>
      <c r="M2" s="1790"/>
      <c r="N2" s="1822" t="s">
        <v>351</v>
      </c>
      <c r="O2" s="1823"/>
      <c r="P2" s="1823"/>
      <c r="Q2" s="1823"/>
      <c r="R2" s="1823"/>
      <c r="S2" s="1823"/>
      <c r="T2" s="1823"/>
      <c r="U2" s="1823"/>
      <c r="V2" s="1824"/>
      <c r="AR2" s="231"/>
    </row>
    <row r="3" spans="1:44" s="7" customFormat="1" ht="19.5" customHeight="1">
      <c r="A3" s="1798"/>
      <c r="B3" s="1787"/>
      <c r="C3" s="1803"/>
      <c r="D3" s="1804"/>
      <c r="E3" s="1804"/>
      <c r="F3" s="1805"/>
      <c r="G3" s="1961"/>
      <c r="H3" s="1744" t="s">
        <v>28</v>
      </c>
      <c r="I3" s="1787" t="s">
        <v>149</v>
      </c>
      <c r="J3" s="1830"/>
      <c r="K3" s="1830"/>
      <c r="L3" s="1830"/>
      <c r="M3" s="1782" t="s">
        <v>29</v>
      </c>
      <c r="N3" s="1825" t="s">
        <v>32</v>
      </c>
      <c r="O3" s="1826"/>
      <c r="P3" s="1826" t="s">
        <v>33</v>
      </c>
      <c r="Q3" s="1826"/>
      <c r="R3" s="1826" t="s">
        <v>34</v>
      </c>
      <c r="S3" s="1826"/>
      <c r="T3" s="1826" t="s">
        <v>35</v>
      </c>
      <c r="U3" s="1826"/>
      <c r="V3" s="1828"/>
      <c r="AR3" s="231"/>
    </row>
    <row r="4" spans="1:44" s="7" customFormat="1" ht="19.5" customHeight="1">
      <c r="A4" s="1798"/>
      <c r="B4" s="1787"/>
      <c r="C4" s="1736" t="s">
        <v>142</v>
      </c>
      <c r="D4" s="1736" t="s">
        <v>143</v>
      </c>
      <c r="E4" s="1794" t="s">
        <v>145</v>
      </c>
      <c r="F4" s="1795"/>
      <c r="G4" s="1961"/>
      <c r="H4" s="1744"/>
      <c r="I4" s="1729" t="s">
        <v>21</v>
      </c>
      <c r="J4" s="1796" t="s">
        <v>150</v>
      </c>
      <c r="K4" s="1796"/>
      <c r="L4" s="1796"/>
      <c r="M4" s="1783"/>
      <c r="N4" s="1827"/>
      <c r="O4" s="1796"/>
      <c r="P4" s="1796"/>
      <c r="Q4" s="1796"/>
      <c r="R4" s="1796"/>
      <c r="S4" s="1796"/>
      <c r="T4" s="1796"/>
      <c r="U4" s="1796"/>
      <c r="V4" s="1829"/>
      <c r="AR4" s="231"/>
    </row>
    <row r="5" spans="1:44" s="7" customFormat="1" ht="19.5" customHeight="1">
      <c r="A5" s="1798"/>
      <c r="B5" s="1787"/>
      <c r="C5" s="1744"/>
      <c r="D5" s="1744"/>
      <c r="E5" s="1791" t="s">
        <v>146</v>
      </c>
      <c r="F5" s="1738" t="s">
        <v>147</v>
      </c>
      <c r="G5" s="1962"/>
      <c r="H5" s="1744"/>
      <c r="I5" s="1730"/>
      <c r="J5" s="1736" t="s">
        <v>30</v>
      </c>
      <c r="K5" s="1736" t="s">
        <v>456</v>
      </c>
      <c r="L5" s="1736" t="s">
        <v>31</v>
      </c>
      <c r="M5" s="1784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</row>
    <row r="6" spans="1:44" s="7" customFormat="1" ht="19.5" customHeight="1" thickBot="1">
      <c r="A6" s="1798"/>
      <c r="B6" s="1787"/>
      <c r="C6" s="1744"/>
      <c r="D6" s="1744"/>
      <c r="E6" s="1792"/>
      <c r="F6" s="1738"/>
      <c r="G6" s="1962"/>
      <c r="H6" s="1744"/>
      <c r="I6" s="1730"/>
      <c r="J6" s="1736"/>
      <c r="K6" s="1736"/>
      <c r="L6" s="1736"/>
      <c r="M6" s="1784"/>
      <c r="N6" s="1786" t="s">
        <v>352</v>
      </c>
      <c r="O6" s="1787"/>
      <c r="P6" s="1787"/>
      <c r="Q6" s="1787"/>
      <c r="R6" s="1787"/>
      <c r="S6" s="1787"/>
      <c r="T6" s="1787"/>
      <c r="U6" s="1787"/>
      <c r="V6" s="1788"/>
      <c r="AR6" s="231"/>
    </row>
    <row r="7" spans="1:44" s="7" customFormat="1" ht="22.5" customHeight="1" thickBot="1">
      <c r="A7" s="1799"/>
      <c r="B7" s="1821"/>
      <c r="C7" s="1745"/>
      <c r="D7" s="1745"/>
      <c r="E7" s="1793"/>
      <c r="F7" s="1739"/>
      <c r="G7" s="1963"/>
      <c r="H7" s="1745"/>
      <c r="I7" s="1731"/>
      <c r="J7" s="1737"/>
      <c r="K7" s="1737"/>
      <c r="L7" s="1737"/>
      <c r="M7" s="1785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47" t="s">
        <v>32</v>
      </c>
      <c r="AD7" s="1732"/>
      <c r="AE7" s="1732"/>
      <c r="AF7" s="1732" t="s">
        <v>33</v>
      </c>
      <c r="AG7" s="1732"/>
      <c r="AH7" s="1732"/>
      <c r="AI7" s="1732" t="s">
        <v>34</v>
      </c>
      <c r="AJ7" s="1732"/>
      <c r="AK7" s="1732"/>
      <c r="AL7" s="1732" t="s">
        <v>35</v>
      </c>
      <c r="AM7" s="1732"/>
      <c r="AN7" s="1746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9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05"/>
      <c r="AD8" s="1687"/>
      <c r="AE8" s="1687"/>
      <c r="AF8" s="1687"/>
      <c r="AG8" s="1687"/>
      <c r="AH8" s="1687"/>
      <c r="AI8" s="1687"/>
      <c r="AJ8" s="1687"/>
      <c r="AK8" s="1687"/>
      <c r="AL8" s="1687"/>
      <c r="AM8" s="1687"/>
      <c r="AN8" s="1715"/>
      <c r="AR8" s="231"/>
    </row>
    <row r="9" spans="1:44" s="7" customFormat="1" ht="19.5" customHeight="1" thickBot="1">
      <c r="A9" s="1733" t="s">
        <v>375</v>
      </c>
      <c r="B9" s="1734"/>
      <c r="C9" s="1734"/>
      <c r="D9" s="1734"/>
      <c r="E9" s="1734"/>
      <c r="F9" s="1734"/>
      <c r="G9" s="1734"/>
      <c r="H9" s="1734"/>
      <c r="I9" s="1734"/>
      <c r="J9" s="1734"/>
      <c r="K9" s="1734"/>
      <c r="L9" s="1734"/>
      <c r="M9" s="1734"/>
      <c r="N9" s="1734"/>
      <c r="O9" s="1734"/>
      <c r="P9" s="1734"/>
      <c r="Q9" s="1734"/>
      <c r="R9" s="1734"/>
      <c r="S9" s="1734"/>
      <c r="T9" s="1734"/>
      <c r="U9" s="1734"/>
      <c r="V9" s="1735"/>
      <c r="AC9" s="298">
        <v>1</v>
      </c>
      <c r="AD9" s="163" t="s">
        <v>343</v>
      </c>
      <c r="AE9" s="163" t="s">
        <v>344</v>
      </c>
      <c r="AF9" s="163">
        <v>3</v>
      </c>
      <c r="AG9" s="163" t="s">
        <v>345</v>
      </c>
      <c r="AH9" s="163" t="s">
        <v>346</v>
      </c>
      <c r="AI9" s="163">
        <v>5</v>
      </c>
      <c r="AJ9" s="163" t="s">
        <v>347</v>
      </c>
      <c r="AK9" s="163" t="s">
        <v>348</v>
      </c>
      <c r="AL9" s="163">
        <v>7</v>
      </c>
      <c r="AM9" s="163" t="s">
        <v>349</v>
      </c>
      <c r="AN9" s="299" t="s">
        <v>350</v>
      </c>
      <c r="AR9" s="231"/>
    </row>
    <row r="10" spans="1:44" s="7" customFormat="1" ht="19.5" customHeight="1" thickBot="1">
      <c r="A10" s="1733" t="s">
        <v>384</v>
      </c>
      <c r="B10" s="1734"/>
      <c r="C10" s="1734"/>
      <c r="D10" s="1734"/>
      <c r="E10" s="1734"/>
      <c r="F10" s="1734"/>
      <c r="G10" s="1734"/>
      <c r="H10" s="1734"/>
      <c r="I10" s="1734"/>
      <c r="J10" s="1734"/>
      <c r="K10" s="1734"/>
      <c r="L10" s="1734"/>
      <c r="M10" s="1734"/>
      <c r="N10" s="1734"/>
      <c r="O10" s="1734"/>
      <c r="P10" s="1734"/>
      <c r="Q10" s="1734"/>
      <c r="R10" s="1734"/>
      <c r="S10" s="1734"/>
      <c r="T10" s="1734"/>
      <c r="U10" s="1734"/>
      <c r="V10" s="1735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908"/>
      <c r="AN10" s="908"/>
      <c r="AR10" s="231"/>
    </row>
    <row r="11" spans="1:44" s="980" customFormat="1" ht="19.5" customHeight="1">
      <c r="A11" s="141" t="s">
        <v>378</v>
      </c>
      <c r="B11" s="956" t="s">
        <v>213</v>
      </c>
      <c r="C11" s="957" t="s">
        <v>48</v>
      </c>
      <c r="D11" s="958"/>
      <c r="E11" s="958"/>
      <c r="F11" s="992"/>
      <c r="G11" s="1251">
        <v>4</v>
      </c>
      <c r="H11" s="952">
        <f>G11*30</f>
        <v>120</v>
      </c>
      <c r="I11" s="107">
        <f>J11+K11+L11</f>
        <v>54</v>
      </c>
      <c r="J11" s="959">
        <v>36</v>
      </c>
      <c r="K11" s="959">
        <v>9</v>
      </c>
      <c r="L11" s="959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8"/>
      <c r="X11" s="979"/>
      <c r="Y11" s="979"/>
      <c r="Z11" s="979"/>
      <c r="AR11" s="1143" t="s">
        <v>461</v>
      </c>
    </row>
    <row r="12" spans="1:44" s="980" customFormat="1" ht="20.25" customHeight="1" thickBot="1">
      <c r="A12" s="606" t="s">
        <v>453</v>
      </c>
      <c r="B12" s="1007" t="s">
        <v>41</v>
      </c>
      <c r="C12" s="1008"/>
      <c r="D12" s="974" t="s">
        <v>424</v>
      </c>
      <c r="E12" s="334"/>
      <c r="F12" s="1009"/>
      <c r="G12" s="1252"/>
      <c r="H12" s="1973" t="s">
        <v>458</v>
      </c>
      <c r="I12" s="1974"/>
      <c r="J12" s="1974"/>
      <c r="K12" s="1974"/>
      <c r="L12" s="1974"/>
      <c r="M12" s="1975"/>
      <c r="N12" s="986"/>
      <c r="O12" s="619"/>
      <c r="P12" s="619"/>
      <c r="Q12" s="619"/>
      <c r="R12" s="910" t="s">
        <v>457</v>
      </c>
      <c r="S12" s="910" t="s">
        <v>457</v>
      </c>
      <c r="T12" s="910"/>
      <c r="U12" s="910"/>
      <c r="V12" s="1048"/>
      <c r="AR12" s="1143" t="s">
        <v>484</v>
      </c>
    </row>
    <row r="13" spans="1:44" s="20" customFormat="1" ht="19.5" customHeight="1" thickBot="1">
      <c r="A13" s="1719" t="s">
        <v>386</v>
      </c>
      <c r="B13" s="1720"/>
      <c r="C13" s="1720"/>
      <c r="D13" s="1720"/>
      <c r="E13" s="1720"/>
      <c r="F13" s="1720"/>
      <c r="G13" s="1720"/>
      <c r="H13" s="1758"/>
      <c r="I13" s="1758"/>
      <c r="J13" s="1758"/>
      <c r="K13" s="1758"/>
      <c r="L13" s="1758"/>
      <c r="M13" s="1758"/>
      <c r="N13" s="1758"/>
      <c r="O13" s="1758"/>
      <c r="P13" s="1758"/>
      <c r="Q13" s="1758"/>
      <c r="R13" s="1758"/>
      <c r="S13" s="1758"/>
      <c r="T13" s="1758"/>
      <c r="U13" s="1758"/>
      <c r="V13" s="1964"/>
      <c r="W13" s="907"/>
      <c r="X13" s="580"/>
      <c r="Y13" s="580"/>
      <c r="Z13" s="580"/>
      <c r="AR13" s="231"/>
    </row>
    <row r="14" spans="1:44" s="903" customFormat="1" ht="19.5" customHeight="1">
      <c r="A14" s="945" t="s">
        <v>173</v>
      </c>
      <c r="B14" s="848" t="s">
        <v>478</v>
      </c>
      <c r="C14" s="168"/>
      <c r="D14" s="21">
        <v>5</v>
      </c>
      <c r="E14" s="21"/>
      <c r="F14" s="988"/>
      <c r="G14" s="1172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8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465</v>
      </c>
    </row>
    <row r="15" spans="1:44" s="903" customFormat="1" ht="19.5" customHeight="1" thickBot="1">
      <c r="A15" s="945" t="s">
        <v>174</v>
      </c>
      <c r="B15" s="848" t="s">
        <v>477</v>
      </c>
      <c r="C15" s="168"/>
      <c r="D15" s="21">
        <v>6</v>
      </c>
      <c r="E15" s="21"/>
      <c r="F15" s="988"/>
      <c r="G15" s="1172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8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1725" t="s">
        <v>379</v>
      </c>
      <c r="B16" s="1726"/>
      <c r="C16" s="1726"/>
      <c r="D16" s="1726"/>
      <c r="E16" s="1726"/>
      <c r="F16" s="1726"/>
      <c r="G16" s="1726"/>
      <c r="H16" s="1726"/>
      <c r="I16" s="1726"/>
      <c r="J16" s="1726"/>
      <c r="K16" s="1726"/>
      <c r="L16" s="1726"/>
      <c r="M16" s="1726"/>
      <c r="N16" s="1726"/>
      <c r="O16" s="1726"/>
      <c r="P16" s="1726"/>
      <c r="Q16" s="1726"/>
      <c r="R16" s="1726"/>
      <c r="S16" s="1726"/>
      <c r="T16" s="1726"/>
      <c r="U16" s="1726"/>
      <c r="V16" s="1728"/>
      <c r="W16" s="877"/>
      <c r="X16" s="292"/>
      <c r="Y16" s="292"/>
      <c r="Z16" s="292"/>
      <c r="AR16" s="1142"/>
    </row>
    <row r="17" spans="1:44" s="27" customFormat="1" ht="19.5" customHeight="1" thickBot="1">
      <c r="A17" s="1725" t="s">
        <v>385</v>
      </c>
      <c r="B17" s="1726"/>
      <c r="C17" s="1726"/>
      <c r="D17" s="1726"/>
      <c r="E17" s="1726"/>
      <c r="F17" s="1726"/>
      <c r="G17" s="1726"/>
      <c r="H17" s="1726"/>
      <c r="I17" s="1726"/>
      <c r="J17" s="1726"/>
      <c r="K17" s="1726"/>
      <c r="L17" s="1726"/>
      <c r="M17" s="1726"/>
      <c r="N17" s="1726"/>
      <c r="O17" s="1726"/>
      <c r="P17" s="1726"/>
      <c r="Q17" s="1726"/>
      <c r="R17" s="1726"/>
      <c r="S17" s="1726"/>
      <c r="T17" s="1726"/>
      <c r="U17" s="1726"/>
      <c r="V17" s="1728"/>
      <c r="W17" s="877"/>
      <c r="X17" s="292"/>
      <c r="Y17" s="292"/>
      <c r="Z17" s="292"/>
      <c r="AR17" s="1142"/>
    </row>
    <row r="18" spans="1:44" s="20" customFormat="1" ht="19.5" customHeight="1">
      <c r="A18" s="141" t="s">
        <v>328</v>
      </c>
      <c r="B18" s="853" t="s">
        <v>110</v>
      </c>
      <c r="C18" s="851" t="s">
        <v>47</v>
      </c>
      <c r="D18" s="23"/>
      <c r="E18" s="23"/>
      <c r="F18" s="507"/>
      <c r="G18" s="1174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354</v>
      </c>
      <c r="AR18" s="1142" t="s">
        <v>460</v>
      </c>
    </row>
    <row r="19" spans="1:44" s="27" customFormat="1" ht="19.5" customHeight="1">
      <c r="A19" s="141" t="s">
        <v>329</v>
      </c>
      <c r="B19" s="853" t="s">
        <v>418</v>
      </c>
      <c r="C19" s="851"/>
      <c r="D19" s="23"/>
      <c r="E19" s="23"/>
      <c r="F19" s="272">
        <v>5</v>
      </c>
      <c r="G19" s="1173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354</v>
      </c>
      <c r="AR19" s="1142" t="s">
        <v>460</v>
      </c>
    </row>
    <row r="20" spans="1:44" s="27" customFormat="1" ht="19.5" customHeight="1">
      <c r="A20" s="141" t="s">
        <v>330</v>
      </c>
      <c r="B20" s="853" t="s">
        <v>75</v>
      </c>
      <c r="C20" s="852" t="s">
        <v>47</v>
      </c>
      <c r="D20" s="29"/>
      <c r="E20" s="29"/>
      <c r="F20" s="507"/>
      <c r="G20" s="1174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354</v>
      </c>
      <c r="AR20" s="1142" t="s">
        <v>460</v>
      </c>
    </row>
    <row r="21" spans="1:44" s="27" customFormat="1" ht="19.5" customHeight="1">
      <c r="A21" s="141" t="s">
        <v>332</v>
      </c>
      <c r="B21" s="853" t="s">
        <v>79</v>
      </c>
      <c r="C21" s="851" t="s">
        <v>47</v>
      </c>
      <c r="D21" s="23"/>
      <c r="E21" s="23"/>
      <c r="F21" s="507"/>
      <c r="G21" s="1174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354</v>
      </c>
      <c r="AB21" s="20"/>
      <c r="AC21" s="298">
        <v>1</v>
      </c>
      <c r="AD21" s="163" t="s">
        <v>343</v>
      </c>
      <c r="AE21" s="163" t="s">
        <v>344</v>
      </c>
      <c r="AF21" s="163">
        <v>3</v>
      </c>
      <c r="AG21" s="163" t="s">
        <v>345</v>
      </c>
      <c r="AH21" s="163" t="s">
        <v>346</v>
      </c>
      <c r="AI21" s="163">
        <v>5</v>
      </c>
      <c r="AJ21" s="163" t="s">
        <v>347</v>
      </c>
      <c r="AK21" s="163" t="s">
        <v>348</v>
      </c>
      <c r="AL21" s="163">
        <v>7</v>
      </c>
      <c r="AM21" s="163" t="s">
        <v>349</v>
      </c>
      <c r="AN21" s="299" t="s">
        <v>350</v>
      </c>
      <c r="AR21" s="1142" t="s">
        <v>460</v>
      </c>
    </row>
    <row r="22" spans="1:44" s="27" customFormat="1" ht="19.5" customHeight="1">
      <c r="A22" s="141" t="s">
        <v>333</v>
      </c>
      <c r="B22" s="853" t="s">
        <v>72</v>
      </c>
      <c r="C22" s="851"/>
      <c r="D22" s="23" t="s">
        <v>47</v>
      </c>
      <c r="E22" s="23"/>
      <c r="F22" s="507"/>
      <c r="G22" s="1235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42" t="s">
        <v>460</v>
      </c>
    </row>
    <row r="23" spans="1:44" s="27" customFormat="1" ht="19.5" customHeight="1">
      <c r="A23" s="141" t="s">
        <v>335</v>
      </c>
      <c r="B23" s="853" t="s">
        <v>82</v>
      </c>
      <c r="C23" s="855" t="s">
        <v>48</v>
      </c>
      <c r="D23" s="37"/>
      <c r="E23" s="37"/>
      <c r="F23" s="143"/>
      <c r="G23" s="1174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361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42" t="s">
        <v>460</v>
      </c>
    </row>
    <row r="24" spans="1:44" s="27" customFormat="1" ht="19.5" customHeight="1">
      <c r="A24" s="141" t="s">
        <v>336</v>
      </c>
      <c r="B24" s="1260" t="s">
        <v>420</v>
      </c>
      <c r="C24" s="948" t="s">
        <v>48</v>
      </c>
      <c r="D24" s="284"/>
      <c r="E24" s="284"/>
      <c r="F24" s="1017"/>
      <c r="G24" s="1174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42" t="s">
        <v>460</v>
      </c>
    </row>
    <row r="25" spans="1:44" s="27" customFormat="1" ht="22.5" customHeight="1" thickBot="1">
      <c r="A25" s="315" t="s">
        <v>337</v>
      </c>
      <c r="B25" s="1260" t="s">
        <v>421</v>
      </c>
      <c r="C25" s="1254"/>
      <c r="D25" s="123"/>
      <c r="E25" s="123"/>
      <c r="F25" s="1255" t="s">
        <v>48</v>
      </c>
      <c r="G25" s="1256">
        <v>1</v>
      </c>
      <c r="H25" s="1257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6"/>
      <c r="O25" s="619"/>
      <c r="P25" s="619"/>
      <c r="Q25" s="619"/>
      <c r="R25" s="619"/>
      <c r="S25" s="619">
        <v>1</v>
      </c>
      <c r="T25" s="619"/>
      <c r="U25" s="1258"/>
      <c r="V25" s="1259"/>
      <c r="AR25" s="1142" t="s">
        <v>460</v>
      </c>
    </row>
    <row r="26" spans="1:44" s="903" customFormat="1" ht="19.5" customHeight="1" thickBot="1">
      <c r="A26" s="1967" t="s">
        <v>387</v>
      </c>
      <c r="B26" s="1968"/>
      <c r="C26" s="1968"/>
      <c r="D26" s="1968"/>
      <c r="E26" s="1968"/>
      <c r="F26" s="1968"/>
      <c r="G26" s="1968"/>
      <c r="H26" s="1968"/>
      <c r="I26" s="1968"/>
      <c r="J26" s="1968"/>
      <c r="K26" s="1968"/>
      <c r="L26" s="1968"/>
      <c r="M26" s="1968"/>
      <c r="N26" s="1968"/>
      <c r="O26" s="1968"/>
      <c r="P26" s="1968"/>
      <c r="Q26" s="1968"/>
      <c r="R26" s="1968"/>
      <c r="S26" s="1968"/>
      <c r="T26" s="1968"/>
      <c r="U26" s="1968"/>
      <c r="V26" s="1971"/>
      <c r="AR26" s="231"/>
    </row>
    <row r="27" spans="1:44" s="27" customFormat="1" ht="42" customHeight="1">
      <c r="A27" s="897" t="s">
        <v>396</v>
      </c>
      <c r="B27" s="942" t="s">
        <v>475</v>
      </c>
      <c r="C27" s="944"/>
      <c r="D27" s="55" t="s">
        <v>47</v>
      </c>
      <c r="E27" s="513"/>
      <c r="F27" s="1020"/>
      <c r="G27" s="1251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5"/>
      <c r="O27" s="512"/>
      <c r="P27" s="59"/>
      <c r="Q27" s="59"/>
      <c r="R27" s="59">
        <v>4</v>
      </c>
      <c r="S27" s="59"/>
      <c r="T27" s="512"/>
      <c r="U27" s="512"/>
      <c r="V27" s="936"/>
      <c r="AR27" s="231" t="s">
        <v>460</v>
      </c>
    </row>
    <row r="28" spans="1:44" s="27" customFormat="1" ht="39.75" customHeight="1" thickBot="1">
      <c r="A28" s="1163" t="s">
        <v>397</v>
      </c>
      <c r="B28" s="1239" t="s">
        <v>476</v>
      </c>
      <c r="C28" s="1031"/>
      <c r="D28" s="1240" t="s">
        <v>48</v>
      </c>
      <c r="E28" s="1240"/>
      <c r="F28" s="1241"/>
      <c r="G28" s="1253">
        <v>4</v>
      </c>
      <c r="H28" s="1242">
        <f>G28*30</f>
        <v>120</v>
      </c>
      <c r="I28" s="1243">
        <f>J28+K28+L28</f>
        <v>54</v>
      </c>
      <c r="J28" s="1244">
        <v>36</v>
      </c>
      <c r="K28" s="1245"/>
      <c r="L28" s="1245">
        <v>18</v>
      </c>
      <c r="M28" s="936">
        <f>H28-I28</f>
        <v>66</v>
      </c>
      <c r="N28" s="986"/>
      <c r="O28" s="619"/>
      <c r="P28" s="619"/>
      <c r="Q28" s="619"/>
      <c r="R28" s="1246"/>
      <c r="S28" s="145">
        <v>3</v>
      </c>
      <c r="T28" s="619"/>
      <c r="U28" s="619"/>
      <c r="V28" s="1247"/>
      <c r="AR28" s="231" t="s">
        <v>460</v>
      </c>
    </row>
    <row r="29" spans="1:44" s="27" customFormat="1" ht="19.5" customHeight="1" thickBot="1">
      <c r="A29" s="1698" t="s">
        <v>202</v>
      </c>
      <c r="B29" s="1699"/>
      <c r="C29" s="1699"/>
      <c r="D29" s="1699"/>
      <c r="E29" s="1699"/>
      <c r="F29" s="1699"/>
      <c r="G29" s="1699"/>
      <c r="H29" s="1699"/>
      <c r="I29" s="1699"/>
      <c r="J29" s="1699"/>
      <c r="K29" s="1699"/>
      <c r="L29" s="1699"/>
      <c r="M29" s="1699"/>
      <c r="N29" s="1699"/>
      <c r="O29" s="1699"/>
      <c r="P29" s="1699"/>
      <c r="Q29" s="1699"/>
      <c r="R29" s="1699"/>
      <c r="S29" s="1699"/>
      <c r="T29" s="1699"/>
      <c r="U29" s="1699"/>
      <c r="V29" s="1700"/>
      <c r="AR29" s="1142"/>
    </row>
    <row r="30" spans="1:44" s="27" customFormat="1" ht="19.5" customHeight="1" thickBot="1">
      <c r="A30" s="1221" t="s">
        <v>209</v>
      </c>
      <c r="B30" s="1222" t="s">
        <v>90</v>
      </c>
      <c r="C30" s="1223"/>
      <c r="D30" s="127">
        <v>6</v>
      </c>
      <c r="E30" s="127"/>
      <c r="F30" s="1231"/>
      <c r="G30" s="1237">
        <v>4.5</v>
      </c>
      <c r="H30" s="927">
        <f>G30*30</f>
        <v>135</v>
      </c>
      <c r="I30" s="1248"/>
      <c r="J30" s="1248"/>
      <c r="K30" s="1248"/>
      <c r="L30" s="1248"/>
      <c r="M30" s="1225"/>
      <c r="N30" s="1226"/>
      <c r="O30" s="1227"/>
      <c r="P30" s="1227"/>
      <c r="Q30" s="1227"/>
      <c r="R30" s="1227"/>
      <c r="S30" s="1249"/>
      <c r="T30" s="1250"/>
      <c r="U30" s="1248"/>
      <c r="V30" s="1230"/>
      <c r="Y30" s="27" t="s">
        <v>354</v>
      </c>
      <c r="AR30" s="1142" t="s">
        <v>460</v>
      </c>
    </row>
    <row r="31" spans="1:44" s="27" customFormat="1" ht="30" customHeight="1" thickBot="1">
      <c r="A31" s="1755" t="s">
        <v>119</v>
      </c>
      <c r="B31" s="1972"/>
      <c r="C31" s="104"/>
      <c r="D31" s="76"/>
      <c r="E31" s="76"/>
      <c r="F31" s="929"/>
      <c r="G31" s="996">
        <f>G32+G33</f>
        <v>60</v>
      </c>
      <c r="H31" s="1024">
        <f aca="true" t="shared" si="2" ref="H31:V31">H32+H33</f>
        <v>1800</v>
      </c>
      <c r="I31" s="1167">
        <f t="shared" si="2"/>
        <v>750</v>
      </c>
      <c r="J31" s="1167">
        <f t="shared" si="2"/>
        <v>360</v>
      </c>
      <c r="K31" s="1167">
        <f t="shared" si="2"/>
        <v>99</v>
      </c>
      <c r="L31" s="1167">
        <f t="shared" si="2"/>
        <v>291</v>
      </c>
      <c r="M31" s="1166">
        <f t="shared" si="2"/>
        <v>915</v>
      </c>
      <c r="N31" s="1024">
        <f t="shared" si="2"/>
        <v>0</v>
      </c>
      <c r="O31" s="1167">
        <f t="shared" si="2"/>
        <v>0</v>
      </c>
      <c r="P31" s="1167">
        <f t="shared" si="2"/>
        <v>0</v>
      </c>
      <c r="Q31" s="1167">
        <f t="shared" si="2"/>
        <v>0</v>
      </c>
      <c r="R31" s="1167">
        <f t="shared" si="2"/>
        <v>26</v>
      </c>
      <c r="S31" s="1167">
        <f t="shared" si="2"/>
        <v>20</v>
      </c>
      <c r="T31" s="1167">
        <f t="shared" si="2"/>
        <v>0</v>
      </c>
      <c r="U31" s="1167">
        <f t="shared" si="2"/>
        <v>0</v>
      </c>
      <c r="V31" s="1166">
        <f t="shared" si="2"/>
        <v>0</v>
      </c>
      <c r="AR31" s="1142"/>
    </row>
    <row r="32" spans="1:44" s="41" customFormat="1" ht="19.5" customHeight="1" thickBot="1">
      <c r="A32" s="1947" t="s">
        <v>459</v>
      </c>
      <c r="B32" s="1966"/>
      <c r="C32" s="1200"/>
      <c r="D32" s="1125"/>
      <c r="E32" s="1126"/>
      <c r="F32" s="1232"/>
      <c r="G32" s="1238">
        <f>SUM(G11:G12,G18:G25)+G30</f>
        <v>45.5</v>
      </c>
      <c r="H32" s="1203">
        <f aca="true" t="shared" si="3" ref="H32:V32">SUM(H11:H12,H18:H25)+H30</f>
        <v>1365</v>
      </c>
      <c r="I32" s="1127">
        <f t="shared" si="3"/>
        <v>570</v>
      </c>
      <c r="J32" s="1127">
        <f t="shared" si="3"/>
        <v>294</v>
      </c>
      <c r="K32" s="1127">
        <f t="shared" si="3"/>
        <v>99</v>
      </c>
      <c r="L32" s="1127">
        <f t="shared" si="3"/>
        <v>177</v>
      </c>
      <c r="M32" s="1201">
        <f t="shared" si="3"/>
        <v>660</v>
      </c>
      <c r="N32" s="1203">
        <f t="shared" si="3"/>
        <v>0</v>
      </c>
      <c r="O32" s="1127">
        <f t="shared" si="3"/>
        <v>0</v>
      </c>
      <c r="P32" s="1127">
        <f t="shared" si="3"/>
        <v>0</v>
      </c>
      <c r="Q32" s="1127">
        <f t="shared" si="3"/>
        <v>0</v>
      </c>
      <c r="R32" s="1127">
        <f t="shared" si="3"/>
        <v>20</v>
      </c>
      <c r="S32" s="1127">
        <f t="shared" si="3"/>
        <v>15</v>
      </c>
      <c r="T32" s="1127">
        <f t="shared" si="3"/>
        <v>0</v>
      </c>
      <c r="U32" s="1127">
        <f t="shared" si="3"/>
        <v>0</v>
      </c>
      <c r="V32" s="1201">
        <f t="shared" si="3"/>
        <v>0</v>
      </c>
      <c r="W32" s="20"/>
      <c r="AR32" s="231"/>
    </row>
    <row r="33" spans="1:44" s="27" customFormat="1" ht="20.25" customHeight="1" thickBot="1">
      <c r="A33" s="1773" t="s">
        <v>383</v>
      </c>
      <c r="B33" s="1965"/>
      <c r="C33" s="104"/>
      <c r="D33" s="76"/>
      <c r="E33" s="76"/>
      <c r="F33" s="929"/>
      <c r="G33" s="996">
        <f>SUM(G14:G15,G27:G28)</f>
        <v>14.5</v>
      </c>
      <c r="H33" s="1168">
        <f aca="true" t="shared" si="4" ref="H33:V33">SUM(H14:H15,H27:H28)</f>
        <v>435</v>
      </c>
      <c r="I33" s="1168">
        <f t="shared" si="4"/>
        <v>180</v>
      </c>
      <c r="J33" s="1168">
        <f t="shared" si="4"/>
        <v>66</v>
      </c>
      <c r="K33" s="1168">
        <f t="shared" si="4"/>
        <v>0</v>
      </c>
      <c r="L33" s="1168">
        <f t="shared" si="4"/>
        <v>114</v>
      </c>
      <c r="M33" s="1168">
        <f t="shared" si="4"/>
        <v>255</v>
      </c>
      <c r="N33" s="1168">
        <f t="shared" si="4"/>
        <v>0</v>
      </c>
      <c r="O33" s="1168">
        <f t="shared" si="4"/>
        <v>0</v>
      </c>
      <c r="P33" s="1168">
        <f t="shared" si="4"/>
        <v>0</v>
      </c>
      <c r="Q33" s="1168">
        <f t="shared" si="4"/>
        <v>0</v>
      </c>
      <c r="R33" s="1168">
        <f t="shared" si="4"/>
        <v>6</v>
      </c>
      <c r="S33" s="1168">
        <f t="shared" si="4"/>
        <v>5</v>
      </c>
      <c r="T33" s="1168">
        <f t="shared" si="4"/>
        <v>0</v>
      </c>
      <c r="U33" s="1168">
        <f t="shared" si="4"/>
        <v>0</v>
      </c>
      <c r="V33" s="1168">
        <f t="shared" si="4"/>
        <v>0</v>
      </c>
      <c r="W33" s="20">
        <f>G33*30</f>
        <v>435</v>
      </c>
      <c r="AR33" s="1142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355</v>
      </c>
      <c r="Z35" s="5" t="e">
        <f>Z34-0.65-0.2</f>
        <v>#REF!</v>
      </c>
    </row>
    <row r="36" spans="1:44" ht="19.5" thickBot="1">
      <c r="A36" s="1733" t="s">
        <v>375</v>
      </c>
      <c r="B36" s="1734"/>
      <c r="C36" s="1734"/>
      <c r="D36" s="1734"/>
      <c r="E36" s="1734"/>
      <c r="F36" s="1734"/>
      <c r="G36" s="1734"/>
      <c r="H36" s="1734"/>
      <c r="I36" s="1734"/>
      <c r="J36" s="1734"/>
      <c r="K36" s="1734"/>
      <c r="L36" s="1734"/>
      <c r="M36" s="1734"/>
      <c r="N36" s="1734"/>
      <c r="O36" s="1734"/>
      <c r="P36" s="1734"/>
      <c r="Q36" s="1734"/>
      <c r="R36" s="1734"/>
      <c r="S36" s="1734"/>
      <c r="T36" s="1734"/>
      <c r="U36" s="1734"/>
      <c r="V36" s="1735"/>
      <c r="W36" s="7"/>
      <c r="X36" s="7"/>
      <c r="Y36" s="7"/>
      <c r="Z36" s="7"/>
      <c r="AA36" s="7"/>
      <c r="AB36" s="7"/>
      <c r="AC36" s="298">
        <v>1</v>
      </c>
      <c r="AD36" s="163" t="s">
        <v>343</v>
      </c>
      <c r="AE36" s="163" t="s">
        <v>344</v>
      </c>
      <c r="AF36" s="163">
        <v>3</v>
      </c>
      <c r="AG36" s="163" t="s">
        <v>345</v>
      </c>
      <c r="AH36" s="163" t="s">
        <v>346</v>
      </c>
      <c r="AI36" s="163">
        <v>5</v>
      </c>
      <c r="AJ36" s="163" t="s">
        <v>347</v>
      </c>
      <c r="AK36" s="163" t="s">
        <v>348</v>
      </c>
      <c r="AL36" s="163">
        <v>7</v>
      </c>
      <c r="AM36" s="163" t="s">
        <v>349</v>
      </c>
      <c r="AN36" s="299" t="s">
        <v>350</v>
      </c>
      <c r="AO36" s="7"/>
      <c r="AP36" s="7"/>
      <c r="AQ36" s="7"/>
      <c r="AR36" s="231"/>
    </row>
    <row r="37" spans="1:44" ht="19.5" thickBot="1">
      <c r="A37" s="1733" t="s">
        <v>384</v>
      </c>
      <c r="B37" s="1734"/>
      <c r="C37" s="1734"/>
      <c r="D37" s="1734"/>
      <c r="E37" s="1734"/>
      <c r="F37" s="1734"/>
      <c r="G37" s="1734"/>
      <c r="H37" s="1734"/>
      <c r="I37" s="1734"/>
      <c r="J37" s="1734"/>
      <c r="K37" s="1734"/>
      <c r="L37" s="1734"/>
      <c r="M37" s="1734"/>
      <c r="N37" s="1734"/>
      <c r="O37" s="1734"/>
      <c r="P37" s="1734"/>
      <c r="Q37" s="1734"/>
      <c r="R37" s="1734"/>
      <c r="S37" s="1734"/>
      <c r="T37" s="1734"/>
      <c r="U37" s="1734"/>
      <c r="V37" s="1735"/>
      <c r="W37" s="7"/>
      <c r="X37" s="7"/>
      <c r="Y37" s="7"/>
      <c r="Z37" s="7"/>
      <c r="AA37" s="7"/>
      <c r="AB37" s="7"/>
      <c r="AC37" s="908"/>
      <c r="AD37" s="908"/>
      <c r="AE37" s="908"/>
      <c r="AF37" s="908"/>
      <c r="AG37" s="908"/>
      <c r="AH37" s="908"/>
      <c r="AI37" s="908"/>
      <c r="AJ37" s="908"/>
      <c r="AK37" s="908"/>
      <c r="AL37" s="908"/>
      <c r="AM37" s="908"/>
      <c r="AN37" s="908"/>
      <c r="AO37" s="7"/>
      <c r="AP37" s="7"/>
      <c r="AQ37" s="7"/>
      <c r="AR37" s="231"/>
    </row>
    <row r="38" spans="1:44" s="264" customFormat="1" ht="19.5" thickBot="1">
      <c r="A38" s="606" t="s">
        <v>453</v>
      </c>
      <c r="B38" s="1007" t="s">
        <v>41</v>
      </c>
      <c r="C38" s="1008"/>
      <c r="D38" s="974" t="s">
        <v>424</v>
      </c>
      <c r="E38" s="334"/>
      <c r="F38" s="1009"/>
      <c r="G38" s="1252"/>
      <c r="H38" s="1973" t="s">
        <v>458</v>
      </c>
      <c r="I38" s="1974"/>
      <c r="J38" s="1974"/>
      <c r="K38" s="1974"/>
      <c r="L38" s="1974"/>
      <c r="M38" s="1975"/>
      <c r="N38" s="986"/>
      <c r="O38" s="619"/>
      <c r="P38" s="619"/>
      <c r="Q38" s="619"/>
      <c r="R38" s="910" t="s">
        <v>457</v>
      </c>
      <c r="S38" s="910"/>
      <c r="T38" s="910"/>
      <c r="U38" s="910"/>
      <c r="V38" s="1048"/>
      <c r="W38" s="980"/>
      <c r="X38" s="980"/>
      <c r="Y38" s="980"/>
      <c r="Z38" s="980"/>
      <c r="AA38" s="980"/>
      <c r="AB38" s="980"/>
      <c r="AC38" s="980"/>
      <c r="AD38" s="980"/>
      <c r="AE38" s="980"/>
      <c r="AF38" s="980"/>
      <c r="AG38" s="980"/>
      <c r="AH38" s="980"/>
      <c r="AI38" s="980"/>
      <c r="AJ38" s="980"/>
      <c r="AK38" s="980"/>
      <c r="AL38" s="980"/>
      <c r="AM38" s="980"/>
      <c r="AN38" s="980"/>
      <c r="AO38" s="980"/>
      <c r="AP38" s="980"/>
      <c r="AQ38" s="980"/>
      <c r="AR38" s="1143"/>
    </row>
    <row r="39" spans="1:44" s="264" customFormat="1" ht="19.5" thickBot="1">
      <c r="A39" s="1719" t="s">
        <v>386</v>
      </c>
      <c r="B39" s="1720"/>
      <c r="C39" s="1720"/>
      <c r="D39" s="1720"/>
      <c r="E39" s="1720"/>
      <c r="F39" s="1720"/>
      <c r="G39" s="1720"/>
      <c r="H39" s="1758"/>
      <c r="I39" s="1758"/>
      <c r="J39" s="1758"/>
      <c r="K39" s="1758"/>
      <c r="L39" s="1758"/>
      <c r="M39" s="1758"/>
      <c r="N39" s="1758"/>
      <c r="O39" s="1758"/>
      <c r="P39" s="1758"/>
      <c r="Q39" s="1758"/>
      <c r="R39" s="1758"/>
      <c r="S39" s="1758"/>
      <c r="T39" s="1758"/>
      <c r="U39" s="1758"/>
      <c r="V39" s="1964"/>
      <c r="W39" s="907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45" t="s">
        <v>173</v>
      </c>
      <c r="B40" s="848" t="s">
        <v>478</v>
      </c>
      <c r="C40" s="168"/>
      <c r="D40" s="21">
        <v>5</v>
      </c>
      <c r="E40" s="21"/>
      <c r="F40" s="988"/>
      <c r="G40" s="1172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8"/>
      <c r="O40" s="58"/>
      <c r="P40" s="58"/>
      <c r="Q40" s="58"/>
      <c r="R40" s="107">
        <v>2</v>
      </c>
      <c r="S40" s="58"/>
      <c r="T40" s="58"/>
      <c r="U40" s="58"/>
      <c r="V40" s="114"/>
      <c r="W40" s="903"/>
      <c r="X40" s="903"/>
      <c r="Y40" s="903"/>
      <c r="Z40" s="903"/>
      <c r="AA40" s="903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3"/>
      <c r="AP40" s="903"/>
      <c r="AQ40" s="903"/>
      <c r="AR40" s="231"/>
    </row>
    <row r="41" spans="1:44" s="264" customFormat="1" ht="19.5" thickBot="1">
      <c r="A41" s="1725" t="s">
        <v>379</v>
      </c>
      <c r="B41" s="1726"/>
      <c r="C41" s="1726"/>
      <c r="D41" s="1726"/>
      <c r="E41" s="1726"/>
      <c r="F41" s="1726"/>
      <c r="G41" s="1726"/>
      <c r="H41" s="1726"/>
      <c r="I41" s="1726"/>
      <c r="J41" s="1726"/>
      <c r="K41" s="1726"/>
      <c r="L41" s="1726"/>
      <c r="M41" s="1726"/>
      <c r="N41" s="1726"/>
      <c r="O41" s="1726"/>
      <c r="P41" s="1726"/>
      <c r="Q41" s="1726"/>
      <c r="R41" s="1726"/>
      <c r="S41" s="1726"/>
      <c r="T41" s="1726"/>
      <c r="U41" s="1726"/>
      <c r="V41" s="1728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42"/>
    </row>
    <row r="42" spans="1:44" s="264" customFormat="1" ht="19.5" thickBot="1">
      <c r="A42" s="1725" t="s">
        <v>385</v>
      </c>
      <c r="B42" s="1726"/>
      <c r="C42" s="1726"/>
      <c r="D42" s="1726"/>
      <c r="E42" s="1726"/>
      <c r="F42" s="1726"/>
      <c r="G42" s="1726"/>
      <c r="H42" s="1726"/>
      <c r="I42" s="1726"/>
      <c r="J42" s="1726"/>
      <c r="K42" s="1726"/>
      <c r="L42" s="1726"/>
      <c r="M42" s="1726"/>
      <c r="N42" s="1726"/>
      <c r="O42" s="1726"/>
      <c r="P42" s="1726"/>
      <c r="Q42" s="1726"/>
      <c r="R42" s="1726"/>
      <c r="S42" s="1726"/>
      <c r="T42" s="1726"/>
      <c r="U42" s="1726"/>
      <c r="V42" s="1728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42"/>
    </row>
    <row r="43" spans="1:44" s="264" customFormat="1" ht="18.75">
      <c r="A43" s="141" t="s">
        <v>328</v>
      </c>
      <c r="B43" s="853" t="s">
        <v>110</v>
      </c>
      <c r="C43" s="851" t="s">
        <v>47</v>
      </c>
      <c r="D43" s="23"/>
      <c r="E43" s="23"/>
      <c r="F43" s="507"/>
      <c r="G43" s="1174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354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42"/>
    </row>
    <row r="44" spans="1:44" s="264" customFormat="1" ht="18.75">
      <c r="A44" s="141" t="s">
        <v>329</v>
      </c>
      <c r="B44" s="853" t="s">
        <v>418</v>
      </c>
      <c r="C44" s="851"/>
      <c r="D44" s="23"/>
      <c r="E44" s="23"/>
      <c r="F44" s="272">
        <v>5</v>
      </c>
      <c r="G44" s="1173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354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42"/>
    </row>
    <row r="45" spans="1:44" s="264" customFormat="1" ht="18.75">
      <c r="A45" s="141" t="s">
        <v>330</v>
      </c>
      <c r="B45" s="853" t="s">
        <v>75</v>
      </c>
      <c r="C45" s="852" t="s">
        <v>47</v>
      </c>
      <c r="D45" s="29"/>
      <c r="E45" s="29"/>
      <c r="F45" s="507"/>
      <c r="G45" s="1174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354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42"/>
    </row>
    <row r="46" spans="1:44" ht="18.75">
      <c r="A46" s="141" t="s">
        <v>332</v>
      </c>
      <c r="B46" s="853" t="s">
        <v>79</v>
      </c>
      <c r="C46" s="851" t="s">
        <v>47</v>
      </c>
      <c r="D46" s="23"/>
      <c r="E46" s="23"/>
      <c r="F46" s="507"/>
      <c r="G46" s="1174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354</v>
      </c>
      <c r="Z46" s="27"/>
      <c r="AA46" s="27"/>
      <c r="AB46" s="20"/>
      <c r="AC46" s="298">
        <v>1</v>
      </c>
      <c r="AD46" s="163" t="s">
        <v>343</v>
      </c>
      <c r="AE46" s="163" t="s">
        <v>344</v>
      </c>
      <c r="AF46" s="163">
        <v>3</v>
      </c>
      <c r="AG46" s="163" t="s">
        <v>345</v>
      </c>
      <c r="AH46" s="163" t="s">
        <v>346</v>
      </c>
      <c r="AI46" s="163">
        <v>5</v>
      </c>
      <c r="AJ46" s="163" t="s">
        <v>347</v>
      </c>
      <c r="AK46" s="163" t="s">
        <v>348</v>
      </c>
      <c r="AL46" s="163">
        <v>7</v>
      </c>
      <c r="AM46" s="163" t="s">
        <v>349</v>
      </c>
      <c r="AN46" s="299" t="s">
        <v>350</v>
      </c>
      <c r="AO46" s="27"/>
      <c r="AP46" s="27"/>
      <c r="AQ46" s="27"/>
      <c r="AR46" s="1142"/>
    </row>
    <row r="47" spans="1:44" ht="19.5" thickBot="1">
      <c r="A47" s="141" t="s">
        <v>333</v>
      </c>
      <c r="B47" s="853" t="s">
        <v>72</v>
      </c>
      <c r="C47" s="851"/>
      <c r="D47" s="23" t="s">
        <v>47</v>
      </c>
      <c r="E47" s="23"/>
      <c r="F47" s="507"/>
      <c r="G47" s="1235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42"/>
    </row>
    <row r="48" spans="1:44" ht="19.5" thickBot="1">
      <c r="A48" s="1967" t="s">
        <v>387</v>
      </c>
      <c r="B48" s="1968"/>
      <c r="C48" s="1968"/>
      <c r="D48" s="1968"/>
      <c r="E48" s="1968"/>
      <c r="F48" s="1968"/>
      <c r="G48" s="1968"/>
      <c r="H48" s="1968"/>
      <c r="I48" s="1968"/>
      <c r="J48" s="1968"/>
      <c r="K48" s="1968"/>
      <c r="L48" s="1968"/>
      <c r="M48" s="1968"/>
      <c r="N48" s="1968"/>
      <c r="O48" s="1968"/>
      <c r="P48" s="1968"/>
      <c r="Q48" s="1968"/>
      <c r="R48" s="1968"/>
      <c r="S48" s="1968"/>
      <c r="T48" s="1968"/>
      <c r="U48" s="1968"/>
      <c r="V48" s="1971"/>
      <c r="W48" s="903"/>
      <c r="X48" s="903"/>
      <c r="Y48" s="903"/>
      <c r="Z48" s="903"/>
      <c r="AA48" s="903"/>
      <c r="AB48" s="903"/>
      <c r="AC48" s="903"/>
      <c r="AD48" s="903"/>
      <c r="AE48" s="903"/>
      <c r="AF48" s="903"/>
      <c r="AG48" s="903"/>
      <c r="AH48" s="903"/>
      <c r="AI48" s="903"/>
      <c r="AJ48" s="903"/>
      <c r="AK48" s="903"/>
      <c r="AL48" s="903"/>
      <c r="AM48" s="903"/>
      <c r="AN48" s="903"/>
      <c r="AO48" s="903"/>
      <c r="AP48" s="903"/>
      <c r="AQ48" s="903"/>
      <c r="AR48" s="231"/>
    </row>
    <row r="49" spans="1:44" ht="38.25" thickBot="1">
      <c r="A49" s="897" t="s">
        <v>396</v>
      </c>
      <c r="B49" s="942" t="s">
        <v>475</v>
      </c>
      <c r="C49" s="944"/>
      <c r="D49" s="55" t="s">
        <v>47</v>
      </c>
      <c r="E49" s="513"/>
      <c r="F49" s="1020"/>
      <c r="G49" s="1251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5"/>
      <c r="O49" s="512"/>
      <c r="P49" s="59"/>
      <c r="Q49" s="59"/>
      <c r="R49" s="59">
        <v>4</v>
      </c>
      <c r="S49" s="59"/>
      <c r="T49" s="512"/>
      <c r="U49" s="512"/>
      <c r="V49" s="93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1698" t="s">
        <v>202</v>
      </c>
      <c r="B50" s="1699"/>
      <c r="C50" s="1699"/>
      <c r="D50" s="1699"/>
      <c r="E50" s="1699"/>
      <c r="F50" s="1699"/>
      <c r="G50" s="1699"/>
      <c r="H50" s="1699"/>
      <c r="I50" s="1699"/>
      <c r="J50" s="1699"/>
      <c r="K50" s="1699"/>
      <c r="L50" s="1699"/>
      <c r="M50" s="1699"/>
      <c r="N50" s="1699"/>
      <c r="O50" s="1699"/>
      <c r="P50" s="1699"/>
      <c r="Q50" s="1699"/>
      <c r="R50" s="1699"/>
      <c r="S50" s="1699"/>
      <c r="T50" s="1699"/>
      <c r="U50" s="1699"/>
      <c r="V50" s="1700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42"/>
    </row>
    <row r="51" spans="1:44" ht="20.25" thickBot="1">
      <c r="A51" s="1755" t="s">
        <v>119</v>
      </c>
      <c r="B51" s="1972"/>
      <c r="C51" s="104"/>
      <c r="D51" s="76"/>
      <c r="E51" s="76"/>
      <c r="F51" s="929"/>
      <c r="G51" s="996">
        <f aca="true" t="shared" si="5" ref="G51:V51">G52+G53</f>
        <v>30</v>
      </c>
      <c r="H51" s="1024">
        <f t="shared" si="5"/>
        <v>900</v>
      </c>
      <c r="I51" s="1167">
        <f t="shared" si="5"/>
        <v>390</v>
      </c>
      <c r="J51" s="1167">
        <f t="shared" si="5"/>
        <v>180</v>
      </c>
      <c r="K51" s="1167">
        <f t="shared" si="5"/>
        <v>90</v>
      </c>
      <c r="L51" s="1167">
        <f t="shared" si="5"/>
        <v>120</v>
      </c>
      <c r="M51" s="1166">
        <f t="shared" si="5"/>
        <v>510</v>
      </c>
      <c r="N51" s="1024">
        <f t="shared" si="5"/>
        <v>0</v>
      </c>
      <c r="O51" s="1167">
        <f t="shared" si="5"/>
        <v>0</v>
      </c>
      <c r="P51" s="1167">
        <f t="shared" si="5"/>
        <v>0</v>
      </c>
      <c r="Q51" s="1167">
        <f t="shared" si="5"/>
        <v>0</v>
      </c>
      <c r="R51" s="1167">
        <f t="shared" si="5"/>
        <v>26</v>
      </c>
      <c r="S51" s="1167">
        <f t="shared" si="5"/>
        <v>0</v>
      </c>
      <c r="T51" s="1167">
        <f t="shared" si="5"/>
        <v>0</v>
      </c>
      <c r="U51" s="1167">
        <f t="shared" si="5"/>
        <v>0</v>
      </c>
      <c r="V51" s="1166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42"/>
    </row>
    <row r="52" spans="1:44" ht="19.5" thickBot="1">
      <c r="A52" s="1947" t="s">
        <v>459</v>
      </c>
      <c r="B52" s="1966"/>
      <c r="C52" s="1200"/>
      <c r="D52" s="1125"/>
      <c r="E52" s="1126"/>
      <c r="F52" s="1232"/>
      <c r="G52" s="1238">
        <f>SUM(G38:G38,G43:G47)</f>
        <v>22.5</v>
      </c>
      <c r="H52" s="1233">
        <f aca="true" t="shared" si="6" ref="H52:V52">SUM(H38:H38,H43:H47)</f>
        <v>675</v>
      </c>
      <c r="I52" s="1233">
        <f t="shared" si="6"/>
        <v>300</v>
      </c>
      <c r="J52" s="1233">
        <f t="shared" si="6"/>
        <v>150</v>
      </c>
      <c r="K52" s="1233">
        <f t="shared" si="6"/>
        <v>90</v>
      </c>
      <c r="L52" s="1233">
        <f t="shared" si="6"/>
        <v>60</v>
      </c>
      <c r="M52" s="1233">
        <f t="shared" si="6"/>
        <v>375</v>
      </c>
      <c r="N52" s="1233">
        <f t="shared" si="6"/>
        <v>0</v>
      </c>
      <c r="O52" s="1233">
        <f t="shared" si="6"/>
        <v>0</v>
      </c>
      <c r="P52" s="1233">
        <f t="shared" si="6"/>
        <v>0</v>
      </c>
      <c r="Q52" s="1233">
        <f t="shared" si="6"/>
        <v>0</v>
      </c>
      <c r="R52" s="1233">
        <f t="shared" si="6"/>
        <v>20</v>
      </c>
      <c r="S52" s="1233">
        <f t="shared" si="6"/>
        <v>0</v>
      </c>
      <c r="T52" s="1233">
        <f t="shared" si="6"/>
        <v>0</v>
      </c>
      <c r="U52" s="1233">
        <f t="shared" si="6"/>
        <v>0</v>
      </c>
      <c r="V52" s="1233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1773" t="s">
        <v>383</v>
      </c>
      <c r="B53" s="1965"/>
      <c r="C53" s="104"/>
      <c r="D53" s="76"/>
      <c r="E53" s="76"/>
      <c r="F53" s="929"/>
      <c r="G53" s="996">
        <f aca="true" t="shared" si="7" ref="G53:V53">SUM(G40:G40,G49:G49)</f>
        <v>7.5</v>
      </c>
      <c r="H53" s="1168">
        <f t="shared" si="7"/>
        <v>225</v>
      </c>
      <c r="I53" s="1168">
        <f t="shared" si="7"/>
        <v>90</v>
      </c>
      <c r="J53" s="1168">
        <f t="shared" si="7"/>
        <v>30</v>
      </c>
      <c r="K53" s="1168">
        <f t="shared" si="7"/>
        <v>0</v>
      </c>
      <c r="L53" s="1168">
        <f t="shared" si="7"/>
        <v>60</v>
      </c>
      <c r="M53" s="1168">
        <f t="shared" si="7"/>
        <v>135</v>
      </c>
      <c r="N53" s="1168">
        <f t="shared" si="7"/>
        <v>0</v>
      </c>
      <c r="O53" s="1168">
        <f t="shared" si="7"/>
        <v>0</v>
      </c>
      <c r="P53" s="1168">
        <f t="shared" si="7"/>
        <v>0</v>
      </c>
      <c r="Q53" s="1168">
        <f t="shared" si="7"/>
        <v>0</v>
      </c>
      <c r="R53" s="1168">
        <f t="shared" si="7"/>
        <v>6</v>
      </c>
      <c r="S53" s="1168">
        <f t="shared" si="7"/>
        <v>0</v>
      </c>
      <c r="T53" s="1168">
        <f t="shared" si="7"/>
        <v>0</v>
      </c>
      <c r="U53" s="1168">
        <f t="shared" si="7"/>
        <v>0</v>
      </c>
      <c r="V53" s="1168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42"/>
    </row>
    <row r="54" ht="51.75" customHeight="1"/>
    <row r="55" ht="19.5" thickBot="1"/>
    <row r="56" spans="1:44" ht="19.5" thickBot="1">
      <c r="A56" s="1733" t="s">
        <v>375</v>
      </c>
      <c r="B56" s="1734"/>
      <c r="C56" s="1734"/>
      <c r="D56" s="1734"/>
      <c r="E56" s="1734"/>
      <c r="F56" s="1734"/>
      <c r="G56" s="1734"/>
      <c r="H56" s="1734"/>
      <c r="I56" s="1734"/>
      <c r="J56" s="1734"/>
      <c r="K56" s="1734"/>
      <c r="L56" s="1734"/>
      <c r="M56" s="1734"/>
      <c r="N56" s="1734"/>
      <c r="O56" s="1734"/>
      <c r="P56" s="1734"/>
      <c r="Q56" s="1734"/>
      <c r="R56" s="1734"/>
      <c r="S56" s="1734"/>
      <c r="T56" s="1734"/>
      <c r="U56" s="1734"/>
      <c r="V56" s="1735"/>
      <c r="W56" s="7"/>
      <c r="X56" s="7"/>
      <c r="Y56" s="7"/>
      <c r="Z56" s="7"/>
      <c r="AA56" s="7"/>
      <c r="AB56" s="7"/>
      <c r="AC56" s="298">
        <v>1</v>
      </c>
      <c r="AD56" s="163" t="s">
        <v>343</v>
      </c>
      <c r="AE56" s="163" t="s">
        <v>344</v>
      </c>
      <c r="AF56" s="163">
        <v>3</v>
      </c>
      <c r="AG56" s="163" t="s">
        <v>345</v>
      </c>
      <c r="AH56" s="163" t="s">
        <v>346</v>
      </c>
      <c r="AI56" s="163">
        <v>5</v>
      </c>
      <c r="AJ56" s="163" t="s">
        <v>347</v>
      </c>
      <c r="AK56" s="163" t="s">
        <v>348</v>
      </c>
      <c r="AL56" s="163">
        <v>7</v>
      </c>
      <c r="AM56" s="163" t="s">
        <v>349</v>
      </c>
      <c r="AN56" s="299" t="s">
        <v>350</v>
      </c>
      <c r="AO56" s="7"/>
      <c r="AP56" s="7"/>
      <c r="AQ56" s="7"/>
      <c r="AR56" s="231"/>
    </row>
    <row r="57" spans="1:44" ht="19.5" thickBot="1">
      <c r="A57" s="1733" t="s">
        <v>384</v>
      </c>
      <c r="B57" s="1734"/>
      <c r="C57" s="1734"/>
      <c r="D57" s="1734"/>
      <c r="E57" s="1734"/>
      <c r="F57" s="1734"/>
      <c r="G57" s="1734"/>
      <c r="H57" s="1734"/>
      <c r="I57" s="1734"/>
      <c r="J57" s="1734"/>
      <c r="K57" s="1734"/>
      <c r="L57" s="1734"/>
      <c r="M57" s="1734"/>
      <c r="N57" s="1734"/>
      <c r="O57" s="1734"/>
      <c r="P57" s="1734"/>
      <c r="Q57" s="1734"/>
      <c r="R57" s="1734"/>
      <c r="S57" s="1734"/>
      <c r="T57" s="1734"/>
      <c r="U57" s="1734"/>
      <c r="V57" s="1735"/>
      <c r="W57" s="7"/>
      <c r="X57" s="7"/>
      <c r="Y57" s="7"/>
      <c r="Z57" s="7"/>
      <c r="AA57" s="7"/>
      <c r="AB57" s="7"/>
      <c r="AC57" s="908"/>
      <c r="AD57" s="908"/>
      <c r="AE57" s="908"/>
      <c r="AF57" s="908"/>
      <c r="AG57" s="908"/>
      <c r="AH57" s="908"/>
      <c r="AI57" s="908"/>
      <c r="AJ57" s="908"/>
      <c r="AK57" s="908"/>
      <c r="AL57" s="908"/>
      <c r="AM57" s="908"/>
      <c r="AN57" s="908"/>
      <c r="AO57" s="7"/>
      <c r="AP57" s="7"/>
      <c r="AQ57" s="7"/>
      <c r="AR57" s="231"/>
    </row>
    <row r="58" spans="1:43" ht="18.75">
      <c r="A58" s="141" t="s">
        <v>378</v>
      </c>
      <c r="B58" s="956" t="s">
        <v>213</v>
      </c>
      <c r="C58" s="957" t="s">
        <v>48</v>
      </c>
      <c r="D58" s="958"/>
      <c r="E58" s="958"/>
      <c r="F58" s="992"/>
      <c r="G58" s="1251">
        <v>4</v>
      </c>
      <c r="H58" s="952">
        <f>G58*30</f>
        <v>120</v>
      </c>
      <c r="I58" s="107">
        <f>J58+K58+L58</f>
        <v>54</v>
      </c>
      <c r="J58" s="959">
        <v>36</v>
      </c>
      <c r="K58" s="959">
        <v>9</v>
      </c>
      <c r="L58" s="959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8"/>
      <c r="X58" s="979"/>
      <c r="Y58" s="979"/>
      <c r="Z58" s="979"/>
      <c r="AA58" s="980"/>
      <c r="AB58" s="980"/>
      <c r="AC58" s="980"/>
      <c r="AD58" s="980"/>
      <c r="AE58" s="980"/>
      <c r="AF58" s="980"/>
      <c r="AG58" s="980"/>
      <c r="AH58" s="980"/>
      <c r="AI58" s="980"/>
      <c r="AJ58" s="980"/>
      <c r="AK58" s="980"/>
      <c r="AL58" s="980"/>
      <c r="AM58" s="980"/>
      <c r="AN58" s="980"/>
      <c r="AO58" s="980"/>
      <c r="AP58" s="980"/>
      <c r="AQ58" s="980"/>
    </row>
    <row r="59" spans="1:43" ht="19.5" thickBot="1">
      <c r="A59" s="606" t="s">
        <v>453</v>
      </c>
      <c r="B59" s="1007" t="s">
        <v>41</v>
      </c>
      <c r="C59" s="1008"/>
      <c r="D59" s="974" t="s">
        <v>424</v>
      </c>
      <c r="E59" s="334"/>
      <c r="F59" s="1009"/>
      <c r="G59" s="1252"/>
      <c r="H59" s="1973" t="s">
        <v>458</v>
      </c>
      <c r="I59" s="1974"/>
      <c r="J59" s="1974"/>
      <c r="K59" s="1974"/>
      <c r="L59" s="1974"/>
      <c r="M59" s="1975"/>
      <c r="N59" s="986"/>
      <c r="O59" s="619"/>
      <c r="P59" s="619"/>
      <c r="Q59" s="619"/>
      <c r="R59" s="910"/>
      <c r="S59" s="910" t="s">
        <v>457</v>
      </c>
      <c r="T59" s="910"/>
      <c r="U59" s="910"/>
      <c r="V59" s="1048"/>
      <c r="W59" s="980"/>
      <c r="X59" s="980"/>
      <c r="Y59" s="980"/>
      <c r="Z59" s="980"/>
      <c r="AA59" s="980"/>
      <c r="AB59" s="980"/>
      <c r="AC59" s="980"/>
      <c r="AD59" s="980"/>
      <c r="AE59" s="980"/>
      <c r="AF59" s="980"/>
      <c r="AG59" s="980"/>
      <c r="AH59" s="980"/>
      <c r="AI59" s="980"/>
      <c r="AJ59" s="980"/>
      <c r="AK59" s="980"/>
      <c r="AL59" s="980"/>
      <c r="AM59" s="980"/>
      <c r="AN59" s="980"/>
      <c r="AO59" s="980"/>
      <c r="AP59" s="980"/>
      <c r="AQ59" s="980"/>
    </row>
    <row r="60" spans="1:44" ht="19.5" thickBot="1">
      <c r="A60" s="1719" t="s">
        <v>386</v>
      </c>
      <c r="B60" s="1720"/>
      <c r="C60" s="1720"/>
      <c r="D60" s="1720"/>
      <c r="E60" s="1720"/>
      <c r="F60" s="1720"/>
      <c r="G60" s="1720"/>
      <c r="H60" s="1758"/>
      <c r="I60" s="1758"/>
      <c r="J60" s="1758"/>
      <c r="K60" s="1758"/>
      <c r="L60" s="1758"/>
      <c r="M60" s="1758"/>
      <c r="N60" s="1758"/>
      <c r="O60" s="1758"/>
      <c r="P60" s="1758"/>
      <c r="Q60" s="1758"/>
      <c r="R60" s="1758"/>
      <c r="S60" s="1758"/>
      <c r="T60" s="1758"/>
      <c r="U60" s="1758"/>
      <c r="V60" s="1964"/>
      <c r="W60" s="907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45" t="s">
        <v>174</v>
      </c>
      <c r="B61" s="848" t="s">
        <v>477</v>
      </c>
      <c r="C61" s="168"/>
      <c r="D61" s="21">
        <v>6</v>
      </c>
      <c r="E61" s="21"/>
      <c r="F61" s="988"/>
      <c r="G61" s="1172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8"/>
      <c r="O61" s="58"/>
      <c r="P61" s="58"/>
      <c r="Q61" s="58"/>
      <c r="R61" s="166"/>
      <c r="S61" s="58">
        <v>2</v>
      </c>
      <c r="T61" s="58"/>
      <c r="U61" s="58"/>
      <c r="V61" s="114"/>
      <c r="W61" s="903"/>
      <c r="X61" s="903"/>
      <c r="Y61" s="903"/>
      <c r="Z61" s="903"/>
      <c r="AA61" s="903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3"/>
      <c r="AP61" s="903"/>
      <c r="AQ61" s="903"/>
      <c r="AR61" s="231"/>
    </row>
    <row r="62" spans="1:44" ht="19.5" thickBot="1">
      <c r="A62" s="1725" t="s">
        <v>379</v>
      </c>
      <c r="B62" s="1726"/>
      <c r="C62" s="1726"/>
      <c r="D62" s="1726"/>
      <c r="E62" s="1726"/>
      <c r="F62" s="1726"/>
      <c r="G62" s="1726"/>
      <c r="H62" s="1726"/>
      <c r="I62" s="1726"/>
      <c r="J62" s="1726"/>
      <c r="K62" s="1726"/>
      <c r="L62" s="1726"/>
      <c r="M62" s="1726"/>
      <c r="N62" s="1726"/>
      <c r="O62" s="1726"/>
      <c r="P62" s="1726"/>
      <c r="Q62" s="1726"/>
      <c r="R62" s="1726"/>
      <c r="S62" s="1726"/>
      <c r="T62" s="1726"/>
      <c r="U62" s="1726"/>
      <c r="V62" s="1728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42"/>
    </row>
    <row r="63" spans="1:44" ht="19.5" thickBot="1">
      <c r="A63" s="1725" t="s">
        <v>385</v>
      </c>
      <c r="B63" s="1726"/>
      <c r="C63" s="1726"/>
      <c r="D63" s="1726"/>
      <c r="E63" s="1726"/>
      <c r="F63" s="1726"/>
      <c r="G63" s="1726"/>
      <c r="H63" s="1726"/>
      <c r="I63" s="1726"/>
      <c r="J63" s="1726"/>
      <c r="K63" s="1726"/>
      <c r="L63" s="1726"/>
      <c r="M63" s="1726"/>
      <c r="N63" s="1726"/>
      <c r="O63" s="1726"/>
      <c r="P63" s="1726"/>
      <c r="Q63" s="1726"/>
      <c r="R63" s="1726"/>
      <c r="S63" s="1726"/>
      <c r="T63" s="1726"/>
      <c r="U63" s="1726"/>
      <c r="V63" s="1728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42"/>
    </row>
    <row r="64" spans="1:44" ht="18.75">
      <c r="A64" s="141" t="s">
        <v>335</v>
      </c>
      <c r="B64" s="853" t="s">
        <v>82</v>
      </c>
      <c r="C64" s="855" t="s">
        <v>48</v>
      </c>
      <c r="D64" s="37"/>
      <c r="E64" s="37"/>
      <c r="F64" s="143"/>
      <c r="G64" s="1174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361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42"/>
    </row>
    <row r="65" spans="1:44" ht="18.75">
      <c r="A65" s="141" t="s">
        <v>336</v>
      </c>
      <c r="B65" s="1260" t="s">
        <v>420</v>
      </c>
      <c r="C65" s="948" t="s">
        <v>48</v>
      </c>
      <c r="D65" s="284"/>
      <c r="E65" s="284"/>
      <c r="F65" s="1017"/>
      <c r="G65" s="1174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42"/>
    </row>
    <row r="66" spans="1:44" ht="19.5" thickBot="1">
      <c r="A66" s="315" t="s">
        <v>337</v>
      </c>
      <c r="B66" s="1260" t="s">
        <v>421</v>
      </c>
      <c r="C66" s="1254"/>
      <c r="D66" s="123"/>
      <c r="E66" s="123"/>
      <c r="F66" s="1255" t="s">
        <v>48</v>
      </c>
      <c r="G66" s="1256">
        <v>1</v>
      </c>
      <c r="H66" s="1257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6"/>
      <c r="O66" s="619"/>
      <c r="P66" s="619"/>
      <c r="Q66" s="619"/>
      <c r="R66" s="619"/>
      <c r="S66" s="619">
        <v>1</v>
      </c>
      <c r="T66" s="619"/>
      <c r="U66" s="1258"/>
      <c r="V66" s="1259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42"/>
    </row>
    <row r="67" spans="1:44" ht="19.5" thickBot="1">
      <c r="A67" s="1967" t="s">
        <v>387</v>
      </c>
      <c r="B67" s="1968"/>
      <c r="C67" s="1968"/>
      <c r="D67" s="1968"/>
      <c r="E67" s="1968"/>
      <c r="F67" s="1968"/>
      <c r="G67" s="1968"/>
      <c r="H67" s="1968"/>
      <c r="I67" s="1968"/>
      <c r="J67" s="1968"/>
      <c r="K67" s="1968"/>
      <c r="L67" s="1968"/>
      <c r="M67" s="1968"/>
      <c r="N67" s="1968"/>
      <c r="O67" s="1968"/>
      <c r="P67" s="1968"/>
      <c r="Q67" s="1968"/>
      <c r="R67" s="1968"/>
      <c r="S67" s="1968"/>
      <c r="T67" s="1968"/>
      <c r="U67" s="1968"/>
      <c r="V67" s="1971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3"/>
      <c r="AM67" s="903"/>
      <c r="AN67" s="903"/>
      <c r="AO67" s="903"/>
      <c r="AP67" s="903"/>
      <c r="AQ67" s="903"/>
      <c r="AR67" s="231"/>
    </row>
    <row r="68" spans="1:44" ht="38.25" thickBot="1">
      <c r="A68" s="1163" t="s">
        <v>397</v>
      </c>
      <c r="B68" s="1239" t="s">
        <v>476</v>
      </c>
      <c r="C68" s="1031"/>
      <c r="D68" s="1240" t="s">
        <v>48</v>
      </c>
      <c r="E68" s="1240"/>
      <c r="F68" s="1241"/>
      <c r="G68" s="1253">
        <v>4</v>
      </c>
      <c r="H68" s="1242">
        <f>G68*30</f>
        <v>120</v>
      </c>
      <c r="I68" s="1243">
        <f>J68+K68+L68</f>
        <v>54</v>
      </c>
      <c r="J68" s="1244">
        <v>36</v>
      </c>
      <c r="K68" s="1245"/>
      <c r="L68" s="1245">
        <v>18</v>
      </c>
      <c r="M68" s="936">
        <f>H68-I68</f>
        <v>66</v>
      </c>
      <c r="N68" s="986"/>
      <c r="O68" s="619"/>
      <c r="P68" s="619"/>
      <c r="Q68" s="619"/>
      <c r="R68" s="1246"/>
      <c r="S68" s="145">
        <v>3</v>
      </c>
      <c r="T68" s="619"/>
      <c r="U68" s="619"/>
      <c r="V68" s="124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1698" t="s">
        <v>202</v>
      </c>
      <c r="B69" s="1699"/>
      <c r="C69" s="1699"/>
      <c r="D69" s="1699"/>
      <c r="E69" s="1699"/>
      <c r="F69" s="1699"/>
      <c r="G69" s="1699"/>
      <c r="H69" s="1699"/>
      <c r="I69" s="1699"/>
      <c r="J69" s="1699"/>
      <c r="K69" s="1699"/>
      <c r="L69" s="1699"/>
      <c r="M69" s="1699"/>
      <c r="N69" s="1699"/>
      <c r="O69" s="1699"/>
      <c r="P69" s="1699"/>
      <c r="Q69" s="1699"/>
      <c r="R69" s="1699"/>
      <c r="S69" s="1699"/>
      <c r="T69" s="1699"/>
      <c r="U69" s="1699"/>
      <c r="V69" s="1700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42"/>
    </row>
    <row r="70" spans="1:44" ht="20.25" thickBot="1">
      <c r="A70" s="1221" t="s">
        <v>209</v>
      </c>
      <c r="B70" s="1222" t="s">
        <v>90</v>
      </c>
      <c r="C70" s="1223"/>
      <c r="D70" s="127">
        <v>6</v>
      </c>
      <c r="E70" s="127"/>
      <c r="F70" s="1231"/>
      <c r="G70" s="1237">
        <v>4.5</v>
      </c>
      <c r="H70" s="927">
        <f>G70*30</f>
        <v>135</v>
      </c>
      <c r="I70" s="1248"/>
      <c r="J70" s="1248"/>
      <c r="K70" s="1248"/>
      <c r="L70" s="1248"/>
      <c r="M70" s="1225"/>
      <c r="N70" s="1226"/>
      <c r="O70" s="1227"/>
      <c r="P70" s="1227"/>
      <c r="Q70" s="1227"/>
      <c r="R70" s="1227"/>
      <c r="S70" s="1249"/>
      <c r="T70" s="1250"/>
      <c r="U70" s="1248"/>
      <c r="V70" s="1230"/>
      <c r="W70" s="27"/>
      <c r="X70" s="27"/>
      <c r="Y70" s="27" t="s">
        <v>354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42"/>
    </row>
    <row r="71" spans="1:44" ht="20.25" thickBot="1">
      <c r="A71" s="1755" t="s">
        <v>119</v>
      </c>
      <c r="B71" s="1972"/>
      <c r="C71" s="104"/>
      <c r="D71" s="76"/>
      <c r="E71" s="76"/>
      <c r="F71" s="929"/>
      <c r="G71" s="996">
        <f aca="true" t="shared" si="8" ref="G71:V71">G72+G73</f>
        <v>30</v>
      </c>
      <c r="H71" s="1024">
        <f t="shared" si="8"/>
        <v>900</v>
      </c>
      <c r="I71" s="1167">
        <f t="shared" si="8"/>
        <v>360</v>
      </c>
      <c r="J71" s="1167">
        <f t="shared" si="8"/>
        <v>180</v>
      </c>
      <c r="K71" s="1167">
        <f t="shared" si="8"/>
        <v>9</v>
      </c>
      <c r="L71" s="1167">
        <f t="shared" si="8"/>
        <v>171</v>
      </c>
      <c r="M71" s="1166">
        <f t="shared" si="8"/>
        <v>405</v>
      </c>
      <c r="N71" s="1024">
        <f t="shared" si="8"/>
        <v>0</v>
      </c>
      <c r="O71" s="1167">
        <f t="shared" si="8"/>
        <v>0</v>
      </c>
      <c r="P71" s="1167">
        <f t="shared" si="8"/>
        <v>0</v>
      </c>
      <c r="Q71" s="1167">
        <f t="shared" si="8"/>
        <v>0</v>
      </c>
      <c r="R71" s="1167">
        <f t="shared" si="8"/>
        <v>0</v>
      </c>
      <c r="S71" s="1167">
        <f t="shared" si="8"/>
        <v>20</v>
      </c>
      <c r="T71" s="1167">
        <f t="shared" si="8"/>
        <v>0</v>
      </c>
      <c r="U71" s="1167">
        <f t="shared" si="8"/>
        <v>0</v>
      </c>
      <c r="V71" s="1166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42"/>
    </row>
    <row r="72" spans="1:44" ht="19.5" thickBot="1">
      <c r="A72" s="1947" t="s">
        <v>459</v>
      </c>
      <c r="B72" s="1966"/>
      <c r="C72" s="1200"/>
      <c r="D72" s="1125"/>
      <c r="E72" s="1126"/>
      <c r="F72" s="1232"/>
      <c r="G72" s="1238">
        <f aca="true" t="shared" si="9" ref="G72:V72">SUM(G58:G59,G64:G66)+G70</f>
        <v>23</v>
      </c>
      <c r="H72" s="1203">
        <f t="shared" si="9"/>
        <v>690</v>
      </c>
      <c r="I72" s="1127">
        <f t="shared" si="9"/>
        <v>270</v>
      </c>
      <c r="J72" s="1127">
        <f t="shared" si="9"/>
        <v>144</v>
      </c>
      <c r="K72" s="1127">
        <f t="shared" si="9"/>
        <v>9</v>
      </c>
      <c r="L72" s="1127">
        <f t="shared" si="9"/>
        <v>117</v>
      </c>
      <c r="M72" s="1201">
        <f t="shared" si="9"/>
        <v>285</v>
      </c>
      <c r="N72" s="1203">
        <f t="shared" si="9"/>
        <v>0</v>
      </c>
      <c r="O72" s="1127">
        <f t="shared" si="9"/>
        <v>0</v>
      </c>
      <c r="P72" s="1127">
        <f t="shared" si="9"/>
        <v>0</v>
      </c>
      <c r="Q72" s="1127">
        <f t="shared" si="9"/>
        <v>0</v>
      </c>
      <c r="R72" s="1127">
        <f t="shared" si="9"/>
        <v>0</v>
      </c>
      <c r="S72" s="1127">
        <f t="shared" si="9"/>
        <v>15</v>
      </c>
      <c r="T72" s="1127">
        <f t="shared" si="9"/>
        <v>0</v>
      </c>
      <c r="U72" s="1127">
        <f t="shared" si="9"/>
        <v>0</v>
      </c>
      <c r="V72" s="1201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1773" t="s">
        <v>383</v>
      </c>
      <c r="B73" s="1965"/>
      <c r="C73" s="104"/>
      <c r="D73" s="76"/>
      <c r="E73" s="76"/>
      <c r="F73" s="929"/>
      <c r="G73" s="996">
        <f aca="true" t="shared" si="10" ref="G73:V73">SUM(G61:G61,G68:G68)</f>
        <v>7</v>
      </c>
      <c r="H73" s="1168">
        <f t="shared" si="10"/>
        <v>210</v>
      </c>
      <c r="I73" s="1168">
        <f t="shared" si="10"/>
        <v>90</v>
      </c>
      <c r="J73" s="1168">
        <f t="shared" si="10"/>
        <v>36</v>
      </c>
      <c r="K73" s="1168">
        <f t="shared" si="10"/>
        <v>0</v>
      </c>
      <c r="L73" s="1168">
        <f t="shared" si="10"/>
        <v>54</v>
      </c>
      <c r="M73" s="1168">
        <f t="shared" si="10"/>
        <v>120</v>
      </c>
      <c r="N73" s="1168">
        <f t="shared" si="10"/>
        <v>0</v>
      </c>
      <c r="O73" s="1168">
        <f t="shared" si="10"/>
        <v>0</v>
      </c>
      <c r="P73" s="1168">
        <f t="shared" si="10"/>
        <v>0</v>
      </c>
      <c r="Q73" s="1168">
        <f t="shared" si="10"/>
        <v>0</v>
      </c>
      <c r="R73" s="1168">
        <f t="shared" si="10"/>
        <v>0</v>
      </c>
      <c r="S73" s="1168">
        <f t="shared" si="10"/>
        <v>5</v>
      </c>
      <c r="T73" s="1168">
        <f t="shared" si="10"/>
        <v>0</v>
      </c>
      <c r="U73" s="1168">
        <f t="shared" si="10"/>
        <v>0</v>
      </c>
      <c r="V73" s="1168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42"/>
    </row>
  </sheetData>
  <sheetProtection/>
  <mergeCells count="62">
    <mergeCell ref="A36:V36"/>
    <mergeCell ref="A37:V37"/>
    <mergeCell ref="H38:M38"/>
    <mergeCell ref="A39:V39"/>
    <mergeCell ref="A41:V41"/>
    <mergeCell ref="A42:V42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3" customWidth="1"/>
    <col min="45" max="16384" width="9.125" style="5" customWidth="1"/>
  </cols>
  <sheetData>
    <row r="1" spans="1:44" s="7" customFormat="1" ht="19.5" customHeight="1" thickBot="1">
      <c r="A1" s="1781" t="s">
        <v>432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781"/>
      <c r="P1" s="1781"/>
      <c r="Q1" s="1781"/>
      <c r="R1" s="1781"/>
      <c r="S1" s="1781"/>
      <c r="T1" s="1781"/>
      <c r="U1" s="1781"/>
      <c r="V1" s="1781"/>
      <c r="AR1" s="231"/>
    </row>
    <row r="2" spans="1:44" s="7" customFormat="1" ht="19.5" customHeight="1" thickBot="1">
      <c r="A2" s="1797" t="s">
        <v>25</v>
      </c>
      <c r="B2" s="1820" t="s">
        <v>26</v>
      </c>
      <c r="C2" s="1800" t="s">
        <v>374</v>
      </c>
      <c r="D2" s="1801"/>
      <c r="E2" s="1801"/>
      <c r="F2" s="1802"/>
      <c r="G2" s="1960" t="s">
        <v>27</v>
      </c>
      <c r="H2" s="1789" t="s">
        <v>148</v>
      </c>
      <c r="I2" s="1789"/>
      <c r="J2" s="1789"/>
      <c r="K2" s="1789"/>
      <c r="L2" s="1789"/>
      <c r="M2" s="1790"/>
      <c r="N2" s="1822" t="s">
        <v>351</v>
      </c>
      <c r="O2" s="1823"/>
      <c r="P2" s="1823"/>
      <c r="Q2" s="1823"/>
      <c r="R2" s="1823"/>
      <c r="S2" s="1823"/>
      <c r="T2" s="1823"/>
      <c r="U2" s="1823"/>
      <c r="V2" s="1824"/>
      <c r="AR2" s="231"/>
    </row>
    <row r="3" spans="1:44" s="7" customFormat="1" ht="19.5" customHeight="1">
      <c r="A3" s="1798"/>
      <c r="B3" s="1787"/>
      <c r="C3" s="1803"/>
      <c r="D3" s="1804"/>
      <c r="E3" s="1804"/>
      <c r="F3" s="1805"/>
      <c r="G3" s="1961"/>
      <c r="H3" s="1744" t="s">
        <v>28</v>
      </c>
      <c r="I3" s="1787" t="s">
        <v>149</v>
      </c>
      <c r="J3" s="1830"/>
      <c r="K3" s="1830"/>
      <c r="L3" s="1830"/>
      <c r="M3" s="1782" t="s">
        <v>29</v>
      </c>
      <c r="N3" s="1825" t="s">
        <v>32</v>
      </c>
      <c r="O3" s="1826"/>
      <c r="P3" s="1826" t="s">
        <v>33</v>
      </c>
      <c r="Q3" s="1826"/>
      <c r="R3" s="1826" t="s">
        <v>34</v>
      </c>
      <c r="S3" s="1826"/>
      <c r="T3" s="1826" t="s">
        <v>35</v>
      </c>
      <c r="U3" s="1826"/>
      <c r="V3" s="1828"/>
      <c r="AR3" s="231"/>
    </row>
    <row r="4" spans="1:44" s="7" customFormat="1" ht="19.5" customHeight="1">
      <c r="A4" s="1798"/>
      <c r="B4" s="1787"/>
      <c r="C4" s="1736" t="s">
        <v>142</v>
      </c>
      <c r="D4" s="1736" t="s">
        <v>143</v>
      </c>
      <c r="E4" s="1794" t="s">
        <v>145</v>
      </c>
      <c r="F4" s="1795"/>
      <c r="G4" s="1961"/>
      <c r="H4" s="1744"/>
      <c r="I4" s="1729" t="s">
        <v>21</v>
      </c>
      <c r="J4" s="1796" t="s">
        <v>150</v>
      </c>
      <c r="K4" s="1796"/>
      <c r="L4" s="1796"/>
      <c r="M4" s="1783"/>
      <c r="N4" s="1827"/>
      <c r="O4" s="1796"/>
      <c r="P4" s="1796"/>
      <c r="Q4" s="1796"/>
      <c r="R4" s="1796"/>
      <c r="S4" s="1796"/>
      <c r="T4" s="1796"/>
      <c r="U4" s="1796"/>
      <c r="V4" s="1829"/>
      <c r="AR4" s="231"/>
    </row>
    <row r="5" spans="1:44" s="7" customFormat="1" ht="19.5" customHeight="1">
      <c r="A5" s="1798"/>
      <c r="B5" s="1787"/>
      <c r="C5" s="1744"/>
      <c r="D5" s="1744"/>
      <c r="E5" s="1791" t="s">
        <v>146</v>
      </c>
      <c r="F5" s="1738" t="s">
        <v>147</v>
      </c>
      <c r="G5" s="1962"/>
      <c r="H5" s="1744"/>
      <c r="I5" s="1730"/>
      <c r="J5" s="1736" t="s">
        <v>30</v>
      </c>
      <c r="K5" s="1736" t="s">
        <v>456</v>
      </c>
      <c r="L5" s="1736" t="s">
        <v>31</v>
      </c>
      <c r="M5" s="1784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</row>
    <row r="6" spans="1:44" s="7" customFormat="1" ht="19.5" customHeight="1" thickBot="1">
      <c r="A6" s="1798"/>
      <c r="B6" s="1787"/>
      <c r="C6" s="1744"/>
      <c r="D6" s="1744"/>
      <c r="E6" s="1792"/>
      <c r="F6" s="1738"/>
      <c r="G6" s="1962"/>
      <c r="H6" s="1744"/>
      <c r="I6" s="1730"/>
      <c r="J6" s="1736"/>
      <c r="K6" s="1736"/>
      <c r="L6" s="1736"/>
      <c r="M6" s="1784"/>
      <c r="N6" s="1786" t="s">
        <v>352</v>
      </c>
      <c r="O6" s="1787"/>
      <c r="P6" s="1787"/>
      <c r="Q6" s="1787"/>
      <c r="R6" s="1787"/>
      <c r="S6" s="1787"/>
      <c r="T6" s="1787"/>
      <c r="U6" s="1787"/>
      <c r="V6" s="1788"/>
      <c r="AR6" s="231"/>
    </row>
    <row r="7" spans="1:44" s="7" customFormat="1" ht="22.5" customHeight="1" thickBot="1">
      <c r="A7" s="1799"/>
      <c r="B7" s="1821"/>
      <c r="C7" s="1745"/>
      <c r="D7" s="1745"/>
      <c r="E7" s="1793"/>
      <c r="F7" s="1739"/>
      <c r="G7" s="1963"/>
      <c r="H7" s="1745"/>
      <c r="I7" s="1731"/>
      <c r="J7" s="1737"/>
      <c r="K7" s="1737"/>
      <c r="L7" s="1737"/>
      <c r="M7" s="1785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47" t="s">
        <v>32</v>
      </c>
      <c r="AD7" s="1732"/>
      <c r="AE7" s="1732"/>
      <c r="AF7" s="1732" t="s">
        <v>33</v>
      </c>
      <c r="AG7" s="1732"/>
      <c r="AH7" s="1732"/>
      <c r="AI7" s="1732" t="s">
        <v>34</v>
      </c>
      <c r="AJ7" s="1732"/>
      <c r="AK7" s="1732"/>
      <c r="AL7" s="1732" t="s">
        <v>35</v>
      </c>
      <c r="AM7" s="1732"/>
      <c r="AN7" s="1746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9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05"/>
      <c r="AD8" s="1687"/>
      <c r="AE8" s="1687"/>
      <c r="AF8" s="1687"/>
      <c r="AG8" s="1687"/>
      <c r="AH8" s="1687"/>
      <c r="AI8" s="1687"/>
      <c r="AJ8" s="1687"/>
      <c r="AK8" s="1687"/>
      <c r="AL8" s="1687"/>
      <c r="AM8" s="1687"/>
      <c r="AN8" s="1715"/>
      <c r="AR8" s="231"/>
    </row>
    <row r="9" spans="1:44" s="7" customFormat="1" ht="19.5" customHeight="1" thickBot="1">
      <c r="A9" s="1733" t="s">
        <v>375</v>
      </c>
      <c r="B9" s="1734"/>
      <c r="C9" s="1734"/>
      <c r="D9" s="1734"/>
      <c r="E9" s="1734"/>
      <c r="F9" s="1734"/>
      <c r="G9" s="1734"/>
      <c r="H9" s="1734"/>
      <c r="I9" s="1734"/>
      <c r="J9" s="1734"/>
      <c r="K9" s="1734"/>
      <c r="L9" s="1734"/>
      <c r="M9" s="1734"/>
      <c r="N9" s="1734"/>
      <c r="O9" s="1734"/>
      <c r="P9" s="1734"/>
      <c r="Q9" s="1734"/>
      <c r="R9" s="1734"/>
      <c r="S9" s="1734"/>
      <c r="T9" s="1734"/>
      <c r="U9" s="1734"/>
      <c r="V9" s="1735"/>
      <c r="AC9" s="298">
        <v>1</v>
      </c>
      <c r="AD9" s="163" t="s">
        <v>343</v>
      </c>
      <c r="AE9" s="163" t="s">
        <v>344</v>
      </c>
      <c r="AF9" s="163">
        <v>3</v>
      </c>
      <c r="AG9" s="163" t="s">
        <v>345</v>
      </c>
      <c r="AH9" s="163" t="s">
        <v>346</v>
      </c>
      <c r="AI9" s="163">
        <v>5</v>
      </c>
      <c r="AJ9" s="163" t="s">
        <v>347</v>
      </c>
      <c r="AK9" s="163" t="s">
        <v>348</v>
      </c>
      <c r="AL9" s="163">
        <v>7</v>
      </c>
      <c r="AM9" s="163" t="s">
        <v>349</v>
      </c>
      <c r="AN9" s="299" t="s">
        <v>350</v>
      </c>
      <c r="AR9" s="231"/>
    </row>
    <row r="10" spans="1:44" s="7" customFormat="1" ht="19.5" customHeight="1" thickBot="1">
      <c r="A10" s="1733" t="s">
        <v>384</v>
      </c>
      <c r="B10" s="1734"/>
      <c r="C10" s="1734"/>
      <c r="D10" s="1734"/>
      <c r="E10" s="1734"/>
      <c r="F10" s="1734"/>
      <c r="G10" s="1734"/>
      <c r="H10" s="1734"/>
      <c r="I10" s="1734"/>
      <c r="J10" s="1734"/>
      <c r="K10" s="1734"/>
      <c r="L10" s="1734"/>
      <c r="M10" s="1734"/>
      <c r="N10" s="1734"/>
      <c r="O10" s="1734"/>
      <c r="P10" s="1734"/>
      <c r="Q10" s="1734"/>
      <c r="R10" s="1734"/>
      <c r="S10" s="1734"/>
      <c r="T10" s="1734"/>
      <c r="U10" s="1734"/>
      <c r="V10" s="1735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908"/>
      <c r="AN10" s="908"/>
      <c r="AR10" s="231"/>
    </row>
    <row r="11" spans="1:44" s="980" customFormat="1" ht="20.25" customHeight="1" thickBot="1">
      <c r="A11" s="1158" t="s">
        <v>453</v>
      </c>
      <c r="B11" s="1159" t="s">
        <v>41</v>
      </c>
      <c r="C11" s="1160"/>
      <c r="D11" s="1161" t="s">
        <v>424</v>
      </c>
      <c r="E11" s="316"/>
      <c r="F11" s="1162"/>
      <c r="G11" s="1170"/>
      <c r="H11" s="1944" t="s">
        <v>458</v>
      </c>
      <c r="I11" s="1945"/>
      <c r="J11" s="1945"/>
      <c r="K11" s="1945"/>
      <c r="L11" s="1945"/>
      <c r="M11" s="1946"/>
      <c r="N11" s="986"/>
      <c r="O11" s="619"/>
      <c r="P11" s="619"/>
      <c r="Q11" s="619"/>
      <c r="R11" s="910"/>
      <c r="S11" s="910"/>
      <c r="T11" s="910" t="s">
        <v>457</v>
      </c>
      <c r="U11" s="910" t="s">
        <v>457</v>
      </c>
      <c r="V11" s="1048"/>
      <c r="AR11" s="1143" t="s">
        <v>484</v>
      </c>
    </row>
    <row r="12" spans="1:44" s="20" customFormat="1" ht="19.5" customHeight="1" thickBot="1">
      <c r="A12" s="1719" t="s">
        <v>386</v>
      </c>
      <c r="B12" s="1720"/>
      <c r="C12" s="1720"/>
      <c r="D12" s="1720"/>
      <c r="E12" s="1720"/>
      <c r="F12" s="1720"/>
      <c r="G12" s="1720"/>
      <c r="H12" s="1720"/>
      <c r="I12" s="1720"/>
      <c r="J12" s="1720"/>
      <c r="K12" s="1720"/>
      <c r="L12" s="1720"/>
      <c r="M12" s="1720"/>
      <c r="N12" s="1720"/>
      <c r="O12" s="1720"/>
      <c r="P12" s="1720"/>
      <c r="Q12" s="1720"/>
      <c r="R12" s="1720"/>
      <c r="S12" s="1720"/>
      <c r="T12" s="1720"/>
      <c r="U12" s="1720"/>
      <c r="V12" s="1721"/>
      <c r="W12" s="907"/>
      <c r="X12" s="580"/>
      <c r="Y12" s="580"/>
      <c r="Z12" s="580"/>
      <c r="AR12" s="231"/>
    </row>
    <row r="13" spans="1:44" s="903" customFormat="1" ht="19.5" customHeight="1">
      <c r="A13" s="945" t="s">
        <v>171</v>
      </c>
      <c r="B13" s="956" t="s">
        <v>479</v>
      </c>
      <c r="C13" s="963"/>
      <c r="D13" s="964">
        <v>7</v>
      </c>
      <c r="E13" s="964"/>
      <c r="F13" s="993"/>
      <c r="G13" s="1171">
        <v>3.5</v>
      </c>
      <c r="H13" s="935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50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467</v>
      </c>
    </row>
    <row r="14" spans="1:44" s="903" customFormat="1" ht="19.5" customHeight="1">
      <c r="A14" s="945" t="s">
        <v>290</v>
      </c>
      <c r="B14" s="848" t="s">
        <v>480</v>
      </c>
      <c r="C14" s="168"/>
      <c r="D14" s="21">
        <v>7</v>
      </c>
      <c r="E14" s="21"/>
      <c r="F14" s="988"/>
      <c r="G14" s="1172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8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465</v>
      </c>
    </row>
    <row r="15" spans="1:44" s="903" customFormat="1" ht="19.5" customHeight="1" thickBot="1">
      <c r="A15" s="945" t="s">
        <v>294</v>
      </c>
      <c r="B15" s="848" t="s">
        <v>481</v>
      </c>
      <c r="C15" s="168"/>
      <c r="D15" s="21">
        <v>8</v>
      </c>
      <c r="E15" s="21"/>
      <c r="F15" s="988"/>
      <c r="G15" s="1172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8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485</v>
      </c>
    </row>
    <row r="16" spans="1:44" s="27" customFormat="1" ht="19.5" customHeight="1" thickBot="1">
      <c r="A16" s="1725" t="s">
        <v>379</v>
      </c>
      <c r="B16" s="1726"/>
      <c r="C16" s="1726"/>
      <c r="D16" s="1726"/>
      <c r="E16" s="1726"/>
      <c r="F16" s="1726"/>
      <c r="G16" s="1726"/>
      <c r="H16" s="1726"/>
      <c r="I16" s="1726"/>
      <c r="J16" s="1726"/>
      <c r="K16" s="1726"/>
      <c r="L16" s="1726"/>
      <c r="M16" s="1726"/>
      <c r="N16" s="1726"/>
      <c r="O16" s="1726"/>
      <c r="P16" s="1726"/>
      <c r="Q16" s="1726"/>
      <c r="R16" s="1726"/>
      <c r="S16" s="1726"/>
      <c r="T16" s="1726"/>
      <c r="U16" s="1726"/>
      <c r="V16" s="1728"/>
      <c r="W16" s="877"/>
      <c r="X16" s="292"/>
      <c r="Y16" s="292"/>
      <c r="Z16" s="292"/>
      <c r="AR16" s="1142"/>
    </row>
    <row r="17" spans="1:44" s="27" customFormat="1" ht="19.5" customHeight="1" thickBot="1">
      <c r="A17" s="1725" t="s">
        <v>385</v>
      </c>
      <c r="B17" s="1726"/>
      <c r="C17" s="1726"/>
      <c r="D17" s="1726"/>
      <c r="E17" s="1726"/>
      <c r="F17" s="1726"/>
      <c r="G17" s="1726"/>
      <c r="H17" s="1726"/>
      <c r="I17" s="1726"/>
      <c r="J17" s="1726"/>
      <c r="K17" s="1726"/>
      <c r="L17" s="1726"/>
      <c r="M17" s="1726"/>
      <c r="N17" s="1726"/>
      <c r="O17" s="1726"/>
      <c r="P17" s="1726"/>
      <c r="Q17" s="1726"/>
      <c r="R17" s="1726"/>
      <c r="S17" s="1726"/>
      <c r="T17" s="1726"/>
      <c r="U17" s="1726"/>
      <c r="V17" s="1728"/>
      <c r="W17" s="877"/>
      <c r="X17" s="292"/>
      <c r="Y17" s="292"/>
      <c r="Z17" s="292"/>
      <c r="AR17" s="1142"/>
    </row>
    <row r="18" spans="1:44" s="27" customFormat="1" ht="19.5" customHeight="1">
      <c r="A18" s="141" t="s">
        <v>339</v>
      </c>
      <c r="B18" s="853" t="s">
        <v>74</v>
      </c>
      <c r="C18" s="851" t="s">
        <v>49</v>
      </c>
      <c r="D18" s="23"/>
      <c r="E18" s="23"/>
      <c r="F18" s="507"/>
      <c r="G18" s="1173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354</v>
      </c>
      <c r="AR18" s="1142" t="s">
        <v>460</v>
      </c>
    </row>
    <row r="19" spans="1:44" s="27" customFormat="1" ht="19.5" customHeight="1">
      <c r="A19" s="141" t="s">
        <v>340</v>
      </c>
      <c r="B19" s="971" t="s">
        <v>78</v>
      </c>
      <c r="C19" s="851" t="s">
        <v>49</v>
      </c>
      <c r="D19" s="23"/>
      <c r="E19" s="23"/>
      <c r="F19" s="144"/>
      <c r="G19" s="1174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42" t="s">
        <v>460</v>
      </c>
    </row>
    <row r="20" spans="1:44" s="27" customFormat="1" ht="19.5" customHeight="1">
      <c r="A20" s="141" t="s">
        <v>392</v>
      </c>
      <c r="B20" s="972" t="s">
        <v>422</v>
      </c>
      <c r="C20" s="851"/>
      <c r="D20" s="23"/>
      <c r="E20" s="23" t="s">
        <v>49</v>
      </c>
      <c r="F20" s="144"/>
      <c r="G20" s="1173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354</v>
      </c>
      <c r="AB20" s="20"/>
      <c r="AC20" s="1705"/>
      <c r="AD20" s="1687"/>
      <c r="AE20" s="1687"/>
      <c r="AF20" s="1687"/>
      <c r="AG20" s="1687"/>
      <c r="AH20" s="1687"/>
      <c r="AI20" s="1687"/>
      <c r="AJ20" s="1687"/>
      <c r="AK20" s="1687"/>
      <c r="AL20" s="1687"/>
      <c r="AM20" s="1687"/>
      <c r="AN20" s="1715"/>
      <c r="AR20" s="1142" t="s">
        <v>460</v>
      </c>
    </row>
    <row r="21" spans="1:44" s="27" customFormat="1" ht="19.5" customHeight="1">
      <c r="A21" s="141" t="s">
        <v>393</v>
      </c>
      <c r="B21" s="856" t="s">
        <v>86</v>
      </c>
      <c r="C21" s="851" t="s">
        <v>49</v>
      </c>
      <c r="D21" s="23"/>
      <c r="E21" s="23"/>
      <c r="F21" s="273"/>
      <c r="G21" s="1175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50"/>
      <c r="AR21" s="1142" t="s">
        <v>460</v>
      </c>
    </row>
    <row r="22" spans="1:44" s="27" customFormat="1" ht="21" customHeight="1">
      <c r="A22" s="141" t="s">
        <v>394</v>
      </c>
      <c r="B22" s="934" t="s">
        <v>423</v>
      </c>
      <c r="C22" s="898"/>
      <c r="D22" s="624"/>
      <c r="E22" s="624" t="s">
        <v>50</v>
      </c>
      <c r="F22" s="940"/>
      <c r="G22" s="1176">
        <v>1.5</v>
      </c>
      <c r="H22" s="949">
        <f t="shared" si="0"/>
        <v>45</v>
      </c>
      <c r="I22" s="895">
        <f>SUM(J22:L22)</f>
        <v>26</v>
      </c>
      <c r="J22" s="627"/>
      <c r="K22" s="628"/>
      <c r="L22" s="628">
        <v>26</v>
      </c>
      <c r="M22" s="289">
        <f t="shared" si="1"/>
        <v>19</v>
      </c>
      <c r="N22" s="949"/>
      <c r="O22" s="939"/>
      <c r="P22" s="939"/>
      <c r="Q22" s="939"/>
      <c r="R22" s="939"/>
      <c r="S22" s="939"/>
      <c r="T22" s="939"/>
      <c r="U22" s="939">
        <v>2</v>
      </c>
      <c r="V22" s="1051"/>
      <c r="AR22" s="1142" t="s">
        <v>460</v>
      </c>
    </row>
    <row r="23" spans="1:44" s="27" customFormat="1" ht="18.75" customHeight="1" thickBot="1">
      <c r="A23" s="315" t="s">
        <v>428</v>
      </c>
      <c r="B23" s="1042" t="s">
        <v>83</v>
      </c>
      <c r="C23" s="1157" t="s">
        <v>50</v>
      </c>
      <c r="D23" s="123"/>
      <c r="E23" s="123"/>
      <c r="F23" s="325"/>
      <c r="G23" s="1177">
        <v>7.5</v>
      </c>
      <c r="H23" s="1113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5"/>
      <c r="O23" s="124"/>
      <c r="P23" s="124"/>
      <c r="Q23" s="124"/>
      <c r="R23" s="124"/>
      <c r="S23" s="124"/>
      <c r="T23" s="124"/>
      <c r="U23" s="124">
        <v>8</v>
      </c>
      <c r="V23" s="294"/>
      <c r="AR23" s="1142" t="s">
        <v>460</v>
      </c>
    </row>
    <row r="24" spans="1:44" s="903" customFormat="1" ht="19.5" customHeight="1" thickBot="1">
      <c r="A24" s="1967" t="s">
        <v>387</v>
      </c>
      <c r="B24" s="1968"/>
      <c r="C24" s="1968"/>
      <c r="D24" s="1968"/>
      <c r="E24" s="1968"/>
      <c r="F24" s="1968"/>
      <c r="G24" s="1968"/>
      <c r="H24" s="1968"/>
      <c r="I24" s="1968"/>
      <c r="J24" s="1968"/>
      <c r="K24" s="1968"/>
      <c r="L24" s="1968"/>
      <c r="M24" s="1968"/>
      <c r="N24" s="1968"/>
      <c r="O24" s="1968"/>
      <c r="P24" s="1968"/>
      <c r="Q24" s="1968"/>
      <c r="R24" s="1968"/>
      <c r="S24" s="1968"/>
      <c r="T24" s="1968"/>
      <c r="U24" s="1968"/>
      <c r="V24" s="1971"/>
      <c r="AR24" s="231"/>
    </row>
    <row r="25" spans="1:44" s="27" customFormat="1" ht="36.75" customHeight="1">
      <c r="A25" s="897" t="s">
        <v>398</v>
      </c>
      <c r="B25" s="1183" t="s">
        <v>482</v>
      </c>
      <c r="C25" s="1034"/>
      <c r="D25" s="29" t="s">
        <v>49</v>
      </c>
      <c r="E25" s="29"/>
      <c r="F25" s="1029"/>
      <c r="G25" s="1178">
        <v>4</v>
      </c>
      <c r="H25" s="1030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23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460</v>
      </c>
    </row>
    <row r="26" spans="1:44" s="27" customFormat="1" ht="40.5" customHeight="1" thickBot="1">
      <c r="A26" s="1163" t="s">
        <v>399</v>
      </c>
      <c r="B26" s="1184" t="s">
        <v>483</v>
      </c>
      <c r="C26" s="1031"/>
      <c r="D26" s="910">
        <v>8</v>
      </c>
      <c r="E26" s="912"/>
      <c r="F26" s="1022"/>
      <c r="G26" s="1170">
        <v>6</v>
      </c>
      <c r="H26" s="927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8">
        <f>H26-I26</f>
        <v>102</v>
      </c>
      <c r="N26" s="1038"/>
      <c r="O26" s="910"/>
      <c r="P26" s="910"/>
      <c r="Q26" s="910"/>
      <c r="R26" s="910"/>
      <c r="S26" s="910"/>
      <c r="T26" s="910"/>
      <c r="U26" s="910">
        <v>6</v>
      </c>
      <c r="V26" s="1164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460</v>
      </c>
    </row>
    <row r="27" spans="1:44" s="27" customFormat="1" ht="19.5" customHeight="1" thickBot="1">
      <c r="A27" s="1698" t="s">
        <v>202</v>
      </c>
      <c r="B27" s="1699"/>
      <c r="C27" s="1699"/>
      <c r="D27" s="1699"/>
      <c r="E27" s="1699"/>
      <c r="F27" s="1699"/>
      <c r="G27" s="1699"/>
      <c r="H27" s="1699"/>
      <c r="I27" s="1699"/>
      <c r="J27" s="1699"/>
      <c r="K27" s="1699"/>
      <c r="L27" s="1699"/>
      <c r="M27" s="1699"/>
      <c r="N27" s="1699"/>
      <c r="O27" s="1699"/>
      <c r="P27" s="1699"/>
      <c r="Q27" s="1699"/>
      <c r="R27" s="1699"/>
      <c r="S27" s="1699"/>
      <c r="T27" s="1699"/>
      <c r="U27" s="1699"/>
      <c r="V27" s="1700"/>
      <c r="AR27" s="1142"/>
    </row>
    <row r="28" spans="1:44" s="27" customFormat="1" ht="19.5" customHeight="1">
      <c r="A28" s="1079" t="s">
        <v>210</v>
      </c>
      <c r="B28" s="1165" t="s">
        <v>91</v>
      </c>
      <c r="C28" s="841"/>
      <c r="D28" s="40">
        <v>8</v>
      </c>
      <c r="E28" s="40"/>
      <c r="F28" s="1080"/>
      <c r="G28" s="1179">
        <v>4.5</v>
      </c>
      <c r="H28" s="935">
        <f>G28*30</f>
        <v>135</v>
      </c>
      <c r="I28" s="626"/>
      <c r="J28" s="626"/>
      <c r="K28" s="626"/>
      <c r="L28" s="626"/>
      <c r="M28" s="1081"/>
      <c r="N28" s="1082"/>
      <c r="O28" s="1083"/>
      <c r="P28" s="1083"/>
      <c r="Q28" s="1083"/>
      <c r="R28" s="1083"/>
      <c r="S28" s="1083"/>
      <c r="T28" s="193"/>
      <c r="U28" s="194"/>
      <c r="V28" s="1057"/>
      <c r="Z28" s="27" t="s">
        <v>354</v>
      </c>
      <c r="AR28" s="1142" t="s">
        <v>460</v>
      </c>
    </row>
    <row r="29" spans="1:44" s="27" customFormat="1" ht="19.5" customHeight="1" thickBot="1">
      <c r="A29" s="1079" t="s">
        <v>443</v>
      </c>
      <c r="B29" s="860" t="s">
        <v>92</v>
      </c>
      <c r="C29" s="604"/>
      <c r="D29" s="237">
        <v>8</v>
      </c>
      <c r="E29" s="237"/>
      <c r="F29" s="499"/>
      <c r="G29" s="1180">
        <v>6</v>
      </c>
      <c r="H29" s="875">
        <f>G29*30</f>
        <v>180</v>
      </c>
      <c r="I29" s="237"/>
      <c r="J29" s="237"/>
      <c r="K29" s="237"/>
      <c r="L29" s="237"/>
      <c r="M29" s="501"/>
      <c r="N29" s="918"/>
      <c r="O29" s="919"/>
      <c r="P29" s="919"/>
      <c r="Q29" s="920"/>
      <c r="R29" s="919"/>
      <c r="S29" s="919"/>
      <c r="T29" s="920"/>
      <c r="U29" s="919"/>
      <c r="V29" s="1058"/>
      <c r="Z29" s="27" t="s">
        <v>354</v>
      </c>
      <c r="AR29" s="1142" t="s">
        <v>460</v>
      </c>
    </row>
    <row r="30" spans="1:44" s="27" customFormat="1" ht="19.5" customHeight="1" thickBot="1">
      <c r="A30" s="1757" t="s">
        <v>201</v>
      </c>
      <c r="B30" s="1758"/>
      <c r="C30" s="1758"/>
      <c r="D30" s="1758"/>
      <c r="E30" s="1758"/>
      <c r="F30" s="1758"/>
      <c r="G30" s="1758"/>
      <c r="H30" s="1758"/>
      <c r="I30" s="1758"/>
      <c r="J30" s="1758"/>
      <c r="K30" s="1758"/>
      <c r="L30" s="1758"/>
      <c r="M30" s="1758"/>
      <c r="N30" s="1720"/>
      <c r="O30" s="1720"/>
      <c r="P30" s="1720"/>
      <c r="Q30" s="1720"/>
      <c r="R30" s="1720"/>
      <c r="S30" s="1720"/>
      <c r="T30" s="1720"/>
      <c r="U30" s="1720"/>
      <c r="V30" s="1721"/>
      <c r="AR30" s="1142"/>
    </row>
    <row r="31" spans="1:44" s="980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81">
        <v>1.5</v>
      </c>
      <c r="H31" s="1716" t="s">
        <v>141</v>
      </c>
      <c r="I31" s="1717"/>
      <c r="J31" s="1717"/>
      <c r="K31" s="1717"/>
      <c r="L31" s="1717"/>
      <c r="M31" s="1718"/>
      <c r="N31" s="921"/>
      <c r="O31" s="922"/>
      <c r="P31" s="922"/>
      <c r="Q31" s="923"/>
      <c r="R31" s="922"/>
      <c r="S31" s="922"/>
      <c r="T31" s="923"/>
      <c r="U31" s="922"/>
      <c r="V31" s="1059"/>
      <c r="Z31" s="980" t="s">
        <v>354</v>
      </c>
      <c r="AR31" s="1143"/>
    </row>
    <row r="32" spans="1:44" s="27" customFormat="1" ht="30" customHeight="1" thickBot="1">
      <c r="A32" s="1976" t="s">
        <v>119</v>
      </c>
      <c r="B32" s="1977"/>
      <c r="C32" s="104"/>
      <c r="D32" s="76"/>
      <c r="E32" s="76"/>
      <c r="F32" s="76"/>
      <c r="G32" s="1166">
        <f>G33+G34</f>
        <v>60</v>
      </c>
      <c r="H32" s="1024">
        <f aca="true" t="shared" si="2" ref="H32:V32">H33+H34</f>
        <v>1440</v>
      </c>
      <c r="I32" s="1167">
        <f t="shared" si="2"/>
        <v>628</v>
      </c>
      <c r="J32" s="1167">
        <f t="shared" si="2"/>
        <v>275</v>
      </c>
      <c r="K32" s="1167">
        <f t="shared" si="2"/>
        <v>101</v>
      </c>
      <c r="L32" s="1167">
        <f t="shared" si="2"/>
        <v>252</v>
      </c>
      <c r="M32" s="1166">
        <f t="shared" si="2"/>
        <v>812</v>
      </c>
      <c r="N32" s="1024">
        <f t="shared" si="2"/>
        <v>0</v>
      </c>
      <c r="O32" s="1167">
        <f t="shared" si="2"/>
        <v>0</v>
      </c>
      <c r="P32" s="1167">
        <f t="shared" si="2"/>
        <v>0</v>
      </c>
      <c r="Q32" s="1167">
        <f t="shared" si="2"/>
        <v>0</v>
      </c>
      <c r="R32" s="1167">
        <f t="shared" si="2"/>
        <v>0</v>
      </c>
      <c r="S32" s="1167">
        <f t="shared" si="2"/>
        <v>0</v>
      </c>
      <c r="T32" s="1167">
        <f t="shared" si="2"/>
        <v>26</v>
      </c>
      <c r="U32" s="1167">
        <f t="shared" si="2"/>
        <v>18</v>
      </c>
      <c r="V32" s="1166">
        <f t="shared" si="2"/>
        <v>0</v>
      </c>
      <c r="AR32" s="1142"/>
    </row>
    <row r="33" spans="1:44" s="41" customFormat="1" ht="19.5" customHeight="1" thickBot="1">
      <c r="A33" s="1947" t="s">
        <v>459</v>
      </c>
      <c r="B33" s="1948"/>
      <c r="C33" s="1124"/>
      <c r="D33" s="1125"/>
      <c r="E33" s="1126"/>
      <c r="F33" s="1126"/>
      <c r="G33" s="1182">
        <f>SUM(G18:G23)+G28+G29+G31</f>
        <v>40.5</v>
      </c>
      <c r="H33" s="1127">
        <f aca="true" t="shared" si="3" ref="H33:V33">SUM(H18:H23)</f>
        <v>855</v>
      </c>
      <c r="I33" s="1127">
        <f t="shared" si="3"/>
        <v>404</v>
      </c>
      <c r="J33" s="1127">
        <f t="shared" si="3"/>
        <v>176</v>
      </c>
      <c r="K33" s="1127">
        <f t="shared" si="3"/>
        <v>101</v>
      </c>
      <c r="L33" s="1127">
        <f t="shared" si="3"/>
        <v>127</v>
      </c>
      <c r="M33" s="1127">
        <f t="shared" si="3"/>
        <v>451</v>
      </c>
      <c r="N33" s="1127">
        <f t="shared" si="3"/>
        <v>0</v>
      </c>
      <c r="O33" s="1127">
        <f t="shared" si="3"/>
        <v>0</v>
      </c>
      <c r="P33" s="1127">
        <f t="shared" si="3"/>
        <v>0</v>
      </c>
      <c r="Q33" s="1127">
        <f t="shared" si="3"/>
        <v>0</v>
      </c>
      <c r="R33" s="1127">
        <f t="shared" si="3"/>
        <v>0</v>
      </c>
      <c r="S33" s="1127">
        <f t="shared" si="3"/>
        <v>0</v>
      </c>
      <c r="T33" s="1127">
        <f t="shared" si="3"/>
        <v>18</v>
      </c>
      <c r="U33" s="1127">
        <f t="shared" si="3"/>
        <v>10</v>
      </c>
      <c r="V33" s="1127">
        <f t="shared" si="3"/>
        <v>0</v>
      </c>
      <c r="W33" s="20"/>
      <c r="AR33" s="231"/>
    </row>
    <row r="34" spans="1:44" s="27" customFormat="1" ht="20.25" customHeight="1" thickBot="1">
      <c r="A34" s="1773" t="s">
        <v>383</v>
      </c>
      <c r="B34" s="1774"/>
      <c r="C34" s="104"/>
      <c r="D34" s="76"/>
      <c r="E34" s="76"/>
      <c r="F34" s="929"/>
      <c r="G34" s="996">
        <f>SUM(G13:G15)+SUM(G25:G26)</f>
        <v>19.5</v>
      </c>
      <c r="H34" s="1168">
        <f aca="true" t="shared" si="4" ref="H34:V34">SUM(H13:H15)+SUM(H25:H26)</f>
        <v>585</v>
      </c>
      <c r="I34" s="1168">
        <f t="shared" si="4"/>
        <v>224</v>
      </c>
      <c r="J34" s="1168">
        <f t="shared" si="4"/>
        <v>99</v>
      </c>
      <c r="K34" s="1168">
        <f t="shared" si="4"/>
        <v>0</v>
      </c>
      <c r="L34" s="1168">
        <f t="shared" si="4"/>
        <v>125</v>
      </c>
      <c r="M34" s="1168">
        <f t="shared" si="4"/>
        <v>361</v>
      </c>
      <c r="N34" s="1168">
        <f t="shared" si="4"/>
        <v>0</v>
      </c>
      <c r="O34" s="1168">
        <f t="shared" si="4"/>
        <v>0</v>
      </c>
      <c r="P34" s="1168">
        <f t="shared" si="4"/>
        <v>0</v>
      </c>
      <c r="Q34" s="1168">
        <f t="shared" si="4"/>
        <v>0</v>
      </c>
      <c r="R34" s="1168">
        <f t="shared" si="4"/>
        <v>0</v>
      </c>
      <c r="S34" s="1168">
        <f t="shared" si="4"/>
        <v>0</v>
      </c>
      <c r="T34" s="1168">
        <f t="shared" si="4"/>
        <v>8</v>
      </c>
      <c r="U34" s="1168">
        <f t="shared" si="4"/>
        <v>8</v>
      </c>
      <c r="V34" s="1168">
        <f t="shared" si="4"/>
        <v>0</v>
      </c>
      <c r="W34" s="20">
        <f>G34*30</f>
        <v>585</v>
      </c>
      <c r="AR34" s="1142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355</v>
      </c>
      <c r="Z36" s="5">
        <f>Z35-0.65-0.2</f>
        <v>6.6499999999999995</v>
      </c>
    </row>
    <row r="37" spans="1:44" s="7" customFormat="1" ht="19.5" customHeight="1" thickBot="1">
      <c r="A37" s="1733" t="s">
        <v>375</v>
      </c>
      <c r="B37" s="1734"/>
      <c r="C37" s="1734"/>
      <c r="D37" s="1734"/>
      <c r="E37" s="1734"/>
      <c r="F37" s="1734"/>
      <c r="G37" s="1734"/>
      <c r="H37" s="1734"/>
      <c r="I37" s="1734"/>
      <c r="J37" s="1734"/>
      <c r="K37" s="1734"/>
      <c r="L37" s="1734"/>
      <c r="M37" s="1734"/>
      <c r="N37" s="1734"/>
      <c r="O37" s="1734"/>
      <c r="P37" s="1734"/>
      <c r="Q37" s="1734"/>
      <c r="R37" s="1734"/>
      <c r="S37" s="1734"/>
      <c r="T37" s="1734"/>
      <c r="U37" s="1734"/>
      <c r="V37" s="1735"/>
      <c r="AC37" s="298">
        <v>1</v>
      </c>
      <c r="AD37" s="163" t="s">
        <v>343</v>
      </c>
      <c r="AE37" s="163" t="s">
        <v>344</v>
      </c>
      <c r="AF37" s="163">
        <v>3</v>
      </c>
      <c r="AG37" s="163" t="s">
        <v>345</v>
      </c>
      <c r="AH37" s="163" t="s">
        <v>346</v>
      </c>
      <c r="AI37" s="163">
        <v>5</v>
      </c>
      <c r="AJ37" s="163" t="s">
        <v>347</v>
      </c>
      <c r="AK37" s="163" t="s">
        <v>348</v>
      </c>
      <c r="AL37" s="163">
        <v>7</v>
      </c>
      <c r="AM37" s="163" t="s">
        <v>349</v>
      </c>
      <c r="AN37" s="299" t="s">
        <v>350</v>
      </c>
      <c r="AR37" s="231"/>
    </row>
    <row r="38" spans="1:44" s="7" customFormat="1" ht="19.5" customHeight="1" thickBot="1">
      <c r="A38" s="1733" t="s">
        <v>384</v>
      </c>
      <c r="B38" s="1734"/>
      <c r="C38" s="1734"/>
      <c r="D38" s="1734"/>
      <c r="E38" s="1734"/>
      <c r="F38" s="1734"/>
      <c r="G38" s="1734"/>
      <c r="H38" s="1734"/>
      <c r="I38" s="1734"/>
      <c r="J38" s="1734"/>
      <c r="K38" s="1734"/>
      <c r="L38" s="1734"/>
      <c r="M38" s="1734"/>
      <c r="N38" s="1734"/>
      <c r="O38" s="1734"/>
      <c r="P38" s="1734"/>
      <c r="Q38" s="1734"/>
      <c r="R38" s="1734"/>
      <c r="S38" s="1734"/>
      <c r="T38" s="1734"/>
      <c r="U38" s="1734"/>
      <c r="V38" s="1735"/>
      <c r="AC38" s="908"/>
      <c r="AD38" s="908"/>
      <c r="AE38" s="908"/>
      <c r="AF38" s="908"/>
      <c r="AG38" s="908"/>
      <c r="AH38" s="908"/>
      <c r="AI38" s="908"/>
      <c r="AJ38" s="908"/>
      <c r="AK38" s="908"/>
      <c r="AL38" s="908"/>
      <c r="AM38" s="908"/>
      <c r="AN38" s="908"/>
      <c r="AR38" s="231"/>
    </row>
    <row r="39" spans="1:44" s="980" customFormat="1" ht="20.25" customHeight="1" thickBot="1">
      <c r="A39" s="1158" t="s">
        <v>453</v>
      </c>
      <c r="B39" s="1159" t="s">
        <v>41</v>
      </c>
      <c r="C39" s="1160"/>
      <c r="D39" s="1161" t="s">
        <v>424</v>
      </c>
      <c r="E39" s="316"/>
      <c r="F39" s="1162"/>
      <c r="G39" s="1170"/>
      <c r="H39" s="1944" t="s">
        <v>458</v>
      </c>
      <c r="I39" s="1945"/>
      <c r="J39" s="1945"/>
      <c r="K39" s="1945"/>
      <c r="L39" s="1945"/>
      <c r="M39" s="1946"/>
      <c r="N39" s="986"/>
      <c r="O39" s="619"/>
      <c r="P39" s="619"/>
      <c r="Q39" s="619"/>
      <c r="R39" s="910"/>
      <c r="S39" s="910"/>
      <c r="T39" s="910" t="s">
        <v>457</v>
      </c>
      <c r="U39" s="910"/>
      <c r="V39" s="1048"/>
      <c r="AR39" s="1143"/>
    </row>
    <row r="40" spans="1:44" s="20" customFormat="1" ht="19.5" customHeight="1" thickBot="1">
      <c r="A40" s="1719" t="s">
        <v>386</v>
      </c>
      <c r="B40" s="1720"/>
      <c r="C40" s="1720"/>
      <c r="D40" s="1720"/>
      <c r="E40" s="1720"/>
      <c r="F40" s="1720"/>
      <c r="G40" s="1720"/>
      <c r="H40" s="1720"/>
      <c r="I40" s="1720"/>
      <c r="J40" s="1720"/>
      <c r="K40" s="1720"/>
      <c r="L40" s="1720"/>
      <c r="M40" s="1720"/>
      <c r="N40" s="1720"/>
      <c r="O40" s="1720"/>
      <c r="P40" s="1720"/>
      <c r="Q40" s="1720"/>
      <c r="R40" s="1720"/>
      <c r="S40" s="1720"/>
      <c r="T40" s="1720"/>
      <c r="U40" s="1720"/>
      <c r="V40" s="1721"/>
      <c r="W40" s="907"/>
      <c r="X40" s="580"/>
      <c r="Y40" s="580"/>
      <c r="Z40" s="580"/>
      <c r="AR40" s="231"/>
    </row>
    <row r="41" spans="1:44" s="903" customFormat="1" ht="19.5" customHeight="1">
      <c r="A41" s="945" t="s">
        <v>171</v>
      </c>
      <c r="B41" s="956" t="s">
        <v>479</v>
      </c>
      <c r="C41" s="963"/>
      <c r="D41" s="964">
        <v>7</v>
      </c>
      <c r="E41" s="964"/>
      <c r="F41" s="993"/>
      <c r="G41" s="1171">
        <v>3.5</v>
      </c>
      <c r="H41" s="935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50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3" customFormat="1" ht="19.5" customHeight="1" thickBot="1">
      <c r="A42" s="945" t="s">
        <v>290</v>
      </c>
      <c r="B42" s="848" t="s">
        <v>480</v>
      </c>
      <c r="C42" s="168"/>
      <c r="D42" s="21">
        <v>7</v>
      </c>
      <c r="E42" s="21"/>
      <c r="F42" s="988"/>
      <c r="G42" s="1172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8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1725" t="s">
        <v>379</v>
      </c>
      <c r="B43" s="1726"/>
      <c r="C43" s="1726"/>
      <c r="D43" s="1726"/>
      <c r="E43" s="1726"/>
      <c r="F43" s="1726"/>
      <c r="G43" s="1726"/>
      <c r="H43" s="1726"/>
      <c r="I43" s="1726"/>
      <c r="J43" s="1726"/>
      <c r="K43" s="1726"/>
      <c r="L43" s="1726"/>
      <c r="M43" s="1726"/>
      <c r="N43" s="1726"/>
      <c r="O43" s="1726"/>
      <c r="P43" s="1726"/>
      <c r="Q43" s="1726"/>
      <c r="R43" s="1726"/>
      <c r="S43" s="1726"/>
      <c r="T43" s="1726"/>
      <c r="U43" s="1726"/>
      <c r="V43" s="1728"/>
      <c r="W43" s="877"/>
      <c r="X43" s="292"/>
      <c r="Y43" s="292"/>
      <c r="Z43" s="292"/>
      <c r="AR43" s="1142"/>
    </row>
    <row r="44" spans="1:44" s="27" customFormat="1" ht="19.5" customHeight="1" thickBot="1">
      <c r="A44" s="1725" t="s">
        <v>385</v>
      </c>
      <c r="B44" s="1726"/>
      <c r="C44" s="1726"/>
      <c r="D44" s="1726"/>
      <c r="E44" s="1726"/>
      <c r="F44" s="1726"/>
      <c r="G44" s="1726"/>
      <c r="H44" s="1726"/>
      <c r="I44" s="1726"/>
      <c r="J44" s="1726"/>
      <c r="K44" s="1726"/>
      <c r="L44" s="1726"/>
      <c r="M44" s="1726"/>
      <c r="N44" s="1726"/>
      <c r="O44" s="1726"/>
      <c r="P44" s="1726"/>
      <c r="Q44" s="1726"/>
      <c r="R44" s="1726"/>
      <c r="S44" s="1726"/>
      <c r="T44" s="1726"/>
      <c r="U44" s="1726"/>
      <c r="V44" s="1728"/>
      <c r="W44" s="877"/>
      <c r="X44" s="292"/>
      <c r="Y44" s="292"/>
      <c r="Z44" s="292"/>
      <c r="AR44" s="1142"/>
    </row>
    <row r="45" spans="1:44" s="27" customFormat="1" ht="19.5" customHeight="1">
      <c r="A45" s="141" t="s">
        <v>339</v>
      </c>
      <c r="B45" s="853" t="s">
        <v>74</v>
      </c>
      <c r="C45" s="851" t="s">
        <v>49</v>
      </c>
      <c r="D45" s="23"/>
      <c r="E45" s="23"/>
      <c r="F45" s="507"/>
      <c r="G45" s="1173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354</v>
      </c>
      <c r="AR45" s="1142"/>
    </row>
    <row r="46" spans="1:44" s="27" customFormat="1" ht="19.5" customHeight="1">
      <c r="A46" s="141" t="s">
        <v>340</v>
      </c>
      <c r="B46" s="971" t="s">
        <v>78</v>
      </c>
      <c r="C46" s="851" t="s">
        <v>49</v>
      </c>
      <c r="D46" s="23"/>
      <c r="E46" s="23"/>
      <c r="F46" s="144"/>
      <c r="G46" s="1174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42"/>
    </row>
    <row r="47" spans="1:44" s="27" customFormat="1" ht="19.5" customHeight="1">
      <c r="A47" s="141" t="s">
        <v>392</v>
      </c>
      <c r="B47" s="972" t="s">
        <v>422</v>
      </c>
      <c r="C47" s="851"/>
      <c r="D47" s="23"/>
      <c r="E47" s="23" t="s">
        <v>49</v>
      </c>
      <c r="F47" s="144"/>
      <c r="G47" s="1173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354</v>
      </c>
      <c r="AB47" s="20"/>
      <c r="AC47" s="1705"/>
      <c r="AD47" s="1687"/>
      <c r="AE47" s="1687"/>
      <c r="AF47" s="1687"/>
      <c r="AG47" s="1687"/>
      <c r="AH47" s="1687"/>
      <c r="AI47" s="1687"/>
      <c r="AJ47" s="1687"/>
      <c r="AK47" s="1687"/>
      <c r="AL47" s="1687"/>
      <c r="AM47" s="1687"/>
      <c r="AN47" s="1715"/>
      <c r="AR47" s="1142"/>
    </row>
    <row r="48" spans="1:44" s="27" customFormat="1" ht="19.5" customHeight="1" thickBot="1">
      <c r="A48" s="141" t="s">
        <v>393</v>
      </c>
      <c r="B48" s="856" t="s">
        <v>86</v>
      </c>
      <c r="C48" s="851" t="s">
        <v>49</v>
      </c>
      <c r="D48" s="23"/>
      <c r="E48" s="23"/>
      <c r="F48" s="273"/>
      <c r="G48" s="1175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50"/>
      <c r="AR48" s="1142"/>
    </row>
    <row r="49" spans="1:44" s="903" customFormat="1" ht="19.5" customHeight="1" thickBot="1">
      <c r="A49" s="1967" t="s">
        <v>387</v>
      </c>
      <c r="B49" s="1968"/>
      <c r="C49" s="1968"/>
      <c r="D49" s="1968"/>
      <c r="E49" s="1968"/>
      <c r="F49" s="1968"/>
      <c r="G49" s="1968"/>
      <c r="H49" s="1968"/>
      <c r="I49" s="1968"/>
      <c r="J49" s="1968"/>
      <c r="K49" s="1968"/>
      <c r="L49" s="1968"/>
      <c r="M49" s="1968"/>
      <c r="N49" s="1968"/>
      <c r="O49" s="1968"/>
      <c r="P49" s="1968"/>
      <c r="Q49" s="1968"/>
      <c r="R49" s="1968"/>
      <c r="S49" s="1968"/>
      <c r="T49" s="1968"/>
      <c r="U49" s="1968"/>
      <c r="V49" s="1971"/>
      <c r="AR49" s="231"/>
    </row>
    <row r="50" spans="1:44" s="27" customFormat="1" ht="36.75" customHeight="1" thickBot="1">
      <c r="A50" s="897" t="s">
        <v>398</v>
      </c>
      <c r="B50" s="1183" t="s">
        <v>482</v>
      </c>
      <c r="C50" s="1034"/>
      <c r="D50" s="29" t="s">
        <v>49</v>
      </c>
      <c r="E50" s="29"/>
      <c r="F50" s="1029"/>
      <c r="G50" s="1178">
        <v>4</v>
      </c>
      <c r="H50" s="1030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23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1698" t="s">
        <v>202</v>
      </c>
      <c r="B51" s="1699"/>
      <c r="C51" s="1699"/>
      <c r="D51" s="1699"/>
      <c r="E51" s="1699"/>
      <c r="F51" s="1699"/>
      <c r="G51" s="1699"/>
      <c r="H51" s="1699"/>
      <c r="I51" s="1699"/>
      <c r="J51" s="1699"/>
      <c r="K51" s="1699"/>
      <c r="L51" s="1699"/>
      <c r="M51" s="1699"/>
      <c r="N51" s="1699"/>
      <c r="O51" s="1699"/>
      <c r="P51" s="1699"/>
      <c r="Q51" s="1699"/>
      <c r="R51" s="1699"/>
      <c r="S51" s="1699"/>
      <c r="T51" s="1699"/>
      <c r="U51" s="1699"/>
      <c r="V51" s="1700"/>
      <c r="AR51" s="1142"/>
    </row>
    <row r="52" spans="1:44" s="27" customFormat="1" ht="30" customHeight="1" thickBot="1">
      <c r="A52" s="1976" t="s">
        <v>119</v>
      </c>
      <c r="B52" s="1977"/>
      <c r="C52" s="104"/>
      <c r="D52" s="76"/>
      <c r="E52" s="76"/>
      <c r="F52" s="76"/>
      <c r="G52" s="1166">
        <f aca="true" t="shared" si="5" ref="G52:V52">G53+G54</f>
        <v>30</v>
      </c>
      <c r="H52" s="1024">
        <f t="shared" si="5"/>
        <v>900</v>
      </c>
      <c r="I52" s="1167">
        <f t="shared" si="5"/>
        <v>390</v>
      </c>
      <c r="J52" s="1167">
        <f t="shared" si="5"/>
        <v>180</v>
      </c>
      <c r="K52" s="1167">
        <f t="shared" si="5"/>
        <v>75</v>
      </c>
      <c r="L52" s="1167">
        <f t="shared" si="5"/>
        <v>135</v>
      </c>
      <c r="M52" s="1166">
        <f t="shared" si="5"/>
        <v>510</v>
      </c>
      <c r="N52" s="1024">
        <f t="shared" si="5"/>
        <v>0</v>
      </c>
      <c r="O52" s="1167">
        <f t="shared" si="5"/>
        <v>0</v>
      </c>
      <c r="P52" s="1167">
        <f t="shared" si="5"/>
        <v>0</v>
      </c>
      <c r="Q52" s="1167">
        <f t="shared" si="5"/>
        <v>0</v>
      </c>
      <c r="R52" s="1167">
        <f t="shared" si="5"/>
        <v>0</v>
      </c>
      <c r="S52" s="1167">
        <f t="shared" si="5"/>
        <v>0</v>
      </c>
      <c r="T52" s="1167">
        <f t="shared" si="5"/>
        <v>26</v>
      </c>
      <c r="U52" s="1167">
        <f t="shared" si="5"/>
        <v>0</v>
      </c>
      <c r="V52" s="1166">
        <f t="shared" si="5"/>
        <v>0</v>
      </c>
      <c r="AR52" s="1142"/>
    </row>
    <row r="53" spans="1:44" s="41" customFormat="1" ht="19.5" customHeight="1" thickBot="1">
      <c r="A53" s="1947" t="s">
        <v>459</v>
      </c>
      <c r="B53" s="1948"/>
      <c r="C53" s="1124"/>
      <c r="D53" s="1125"/>
      <c r="E53" s="1126"/>
      <c r="F53" s="1126"/>
      <c r="G53" s="1182">
        <f aca="true" t="shared" si="6" ref="G53:V53">SUM(G45:G48)</f>
        <v>19.5</v>
      </c>
      <c r="H53" s="1127">
        <f t="shared" si="6"/>
        <v>585</v>
      </c>
      <c r="I53" s="1127">
        <f t="shared" si="6"/>
        <v>270</v>
      </c>
      <c r="J53" s="1127">
        <f t="shared" si="6"/>
        <v>120</v>
      </c>
      <c r="K53" s="1127">
        <f t="shared" si="6"/>
        <v>75</v>
      </c>
      <c r="L53" s="1127">
        <f t="shared" si="6"/>
        <v>75</v>
      </c>
      <c r="M53" s="1127">
        <f t="shared" si="6"/>
        <v>315</v>
      </c>
      <c r="N53" s="1127">
        <f t="shared" si="6"/>
        <v>0</v>
      </c>
      <c r="O53" s="1127">
        <f t="shared" si="6"/>
        <v>0</v>
      </c>
      <c r="P53" s="1127">
        <f t="shared" si="6"/>
        <v>0</v>
      </c>
      <c r="Q53" s="1127">
        <f t="shared" si="6"/>
        <v>0</v>
      </c>
      <c r="R53" s="1127">
        <f t="shared" si="6"/>
        <v>0</v>
      </c>
      <c r="S53" s="1127">
        <f t="shared" si="6"/>
        <v>0</v>
      </c>
      <c r="T53" s="1127">
        <f t="shared" si="6"/>
        <v>18</v>
      </c>
      <c r="U53" s="1127">
        <f t="shared" si="6"/>
        <v>0</v>
      </c>
      <c r="V53" s="1127">
        <f t="shared" si="6"/>
        <v>0</v>
      </c>
      <c r="W53" s="20"/>
      <c r="AR53" s="231"/>
    </row>
    <row r="54" spans="1:44" s="27" customFormat="1" ht="20.25" customHeight="1" thickBot="1">
      <c r="A54" s="1773" t="s">
        <v>383</v>
      </c>
      <c r="B54" s="1774"/>
      <c r="C54" s="104"/>
      <c r="D54" s="76"/>
      <c r="E54" s="76"/>
      <c r="F54" s="929"/>
      <c r="G54" s="996">
        <f aca="true" t="shared" si="7" ref="G54:V54">SUM(G41:G42)+SUM(G50:G50)</f>
        <v>10.5</v>
      </c>
      <c r="H54" s="1168">
        <f t="shared" si="7"/>
        <v>315</v>
      </c>
      <c r="I54" s="1168">
        <f t="shared" si="7"/>
        <v>120</v>
      </c>
      <c r="J54" s="1168">
        <f t="shared" si="7"/>
        <v>60</v>
      </c>
      <c r="K54" s="1168">
        <f t="shared" si="7"/>
        <v>0</v>
      </c>
      <c r="L54" s="1168">
        <f t="shared" si="7"/>
        <v>60</v>
      </c>
      <c r="M54" s="1168">
        <f t="shared" si="7"/>
        <v>195</v>
      </c>
      <c r="N54" s="1168">
        <f t="shared" si="7"/>
        <v>0</v>
      </c>
      <c r="O54" s="1168">
        <f t="shared" si="7"/>
        <v>0</v>
      </c>
      <c r="P54" s="1168">
        <f t="shared" si="7"/>
        <v>0</v>
      </c>
      <c r="Q54" s="1168">
        <f t="shared" si="7"/>
        <v>0</v>
      </c>
      <c r="R54" s="1168">
        <f t="shared" si="7"/>
        <v>0</v>
      </c>
      <c r="S54" s="1168">
        <f t="shared" si="7"/>
        <v>0</v>
      </c>
      <c r="T54" s="1168">
        <f t="shared" si="7"/>
        <v>8</v>
      </c>
      <c r="U54" s="1168">
        <f t="shared" si="7"/>
        <v>0</v>
      </c>
      <c r="V54" s="1168">
        <f t="shared" si="7"/>
        <v>0</v>
      </c>
      <c r="W54" s="20">
        <f>G54*30</f>
        <v>315</v>
      </c>
      <c r="AR54" s="1142"/>
    </row>
    <row r="56" ht="57.75" customHeight="1" thickBot="1"/>
    <row r="57" spans="1:44" s="7" customFormat="1" ht="19.5" customHeight="1" thickBot="1">
      <c r="A57" s="1733" t="s">
        <v>375</v>
      </c>
      <c r="B57" s="1734"/>
      <c r="C57" s="1734"/>
      <c r="D57" s="1734"/>
      <c r="E57" s="1734"/>
      <c r="F57" s="1734"/>
      <c r="G57" s="1734"/>
      <c r="H57" s="1734"/>
      <c r="I57" s="1734"/>
      <c r="J57" s="1734"/>
      <c r="K57" s="1734"/>
      <c r="L57" s="1734"/>
      <c r="M57" s="1734"/>
      <c r="N57" s="1734"/>
      <c r="O57" s="1734"/>
      <c r="P57" s="1734"/>
      <c r="Q57" s="1734"/>
      <c r="R57" s="1734"/>
      <c r="S57" s="1734"/>
      <c r="T57" s="1734"/>
      <c r="U57" s="1734"/>
      <c r="V57" s="1735"/>
      <c r="AC57" s="298">
        <v>1</v>
      </c>
      <c r="AD57" s="163" t="s">
        <v>343</v>
      </c>
      <c r="AE57" s="163" t="s">
        <v>344</v>
      </c>
      <c r="AF57" s="163">
        <v>3</v>
      </c>
      <c r="AG57" s="163" t="s">
        <v>345</v>
      </c>
      <c r="AH57" s="163" t="s">
        <v>346</v>
      </c>
      <c r="AI57" s="163">
        <v>5</v>
      </c>
      <c r="AJ57" s="163" t="s">
        <v>347</v>
      </c>
      <c r="AK57" s="163" t="s">
        <v>348</v>
      </c>
      <c r="AL57" s="163">
        <v>7</v>
      </c>
      <c r="AM57" s="163" t="s">
        <v>349</v>
      </c>
      <c r="AN57" s="299" t="s">
        <v>350</v>
      </c>
      <c r="AR57" s="231"/>
    </row>
    <row r="58" spans="1:44" s="7" customFormat="1" ht="19.5" customHeight="1" thickBot="1">
      <c r="A58" s="1733" t="s">
        <v>384</v>
      </c>
      <c r="B58" s="1734"/>
      <c r="C58" s="1734"/>
      <c r="D58" s="1734"/>
      <c r="E58" s="1734"/>
      <c r="F58" s="1734"/>
      <c r="G58" s="1734"/>
      <c r="H58" s="1734"/>
      <c r="I58" s="1734"/>
      <c r="J58" s="1734"/>
      <c r="K58" s="1734"/>
      <c r="L58" s="1734"/>
      <c r="M58" s="1734"/>
      <c r="N58" s="1734"/>
      <c r="O58" s="1734"/>
      <c r="P58" s="1734"/>
      <c r="Q58" s="1734"/>
      <c r="R58" s="1734"/>
      <c r="S58" s="1734"/>
      <c r="T58" s="1734"/>
      <c r="U58" s="1734"/>
      <c r="V58" s="1735"/>
      <c r="AC58" s="908"/>
      <c r="AD58" s="908"/>
      <c r="AE58" s="908"/>
      <c r="AF58" s="908"/>
      <c r="AG58" s="908"/>
      <c r="AH58" s="908"/>
      <c r="AI58" s="908"/>
      <c r="AJ58" s="908"/>
      <c r="AK58" s="908"/>
      <c r="AL58" s="908"/>
      <c r="AM58" s="908"/>
      <c r="AN58" s="908"/>
      <c r="AR58" s="231"/>
    </row>
    <row r="59" spans="1:44" s="980" customFormat="1" ht="20.25" customHeight="1" thickBot="1">
      <c r="A59" s="1158" t="s">
        <v>453</v>
      </c>
      <c r="B59" s="1159" t="s">
        <v>41</v>
      </c>
      <c r="C59" s="1160"/>
      <c r="D59" s="1161" t="s">
        <v>424</v>
      </c>
      <c r="E59" s="316"/>
      <c r="F59" s="1162"/>
      <c r="G59" s="1170"/>
      <c r="H59" s="1944" t="s">
        <v>458</v>
      </c>
      <c r="I59" s="1945"/>
      <c r="J59" s="1945"/>
      <c r="K59" s="1945"/>
      <c r="L59" s="1945"/>
      <c r="M59" s="1946"/>
      <c r="N59" s="986"/>
      <c r="O59" s="619"/>
      <c r="P59" s="619"/>
      <c r="Q59" s="619"/>
      <c r="R59" s="910"/>
      <c r="S59" s="910"/>
      <c r="T59" s="910"/>
      <c r="U59" s="910" t="s">
        <v>457</v>
      </c>
      <c r="V59" s="1048"/>
      <c r="AR59" s="1143"/>
    </row>
    <row r="60" spans="1:44" s="20" customFormat="1" ht="19.5" customHeight="1" thickBot="1">
      <c r="A60" s="1719" t="s">
        <v>386</v>
      </c>
      <c r="B60" s="1720"/>
      <c r="C60" s="1720"/>
      <c r="D60" s="1720"/>
      <c r="E60" s="1720"/>
      <c r="F60" s="1720"/>
      <c r="G60" s="1720"/>
      <c r="H60" s="1720"/>
      <c r="I60" s="1720"/>
      <c r="J60" s="1720"/>
      <c r="K60" s="1720"/>
      <c r="L60" s="1720"/>
      <c r="M60" s="1720"/>
      <c r="N60" s="1720"/>
      <c r="O60" s="1720"/>
      <c r="P60" s="1720"/>
      <c r="Q60" s="1720"/>
      <c r="R60" s="1720"/>
      <c r="S60" s="1720"/>
      <c r="T60" s="1720"/>
      <c r="U60" s="1720"/>
      <c r="V60" s="1721"/>
      <c r="W60" s="907"/>
      <c r="X60" s="580"/>
      <c r="Y60" s="580"/>
      <c r="Z60" s="580"/>
      <c r="AR60" s="231"/>
    </row>
    <row r="61" spans="1:44" s="903" customFormat="1" ht="19.5" customHeight="1" thickBot="1">
      <c r="A61" s="945" t="s">
        <v>294</v>
      </c>
      <c r="B61" s="848" t="s">
        <v>481</v>
      </c>
      <c r="C61" s="168"/>
      <c r="D61" s="21">
        <v>8</v>
      </c>
      <c r="E61" s="21"/>
      <c r="F61" s="988"/>
      <c r="G61" s="1172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8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1725" t="s">
        <v>379</v>
      </c>
      <c r="B62" s="1726"/>
      <c r="C62" s="1726"/>
      <c r="D62" s="1726"/>
      <c r="E62" s="1726"/>
      <c r="F62" s="1726"/>
      <c r="G62" s="1726"/>
      <c r="H62" s="1726"/>
      <c r="I62" s="1726"/>
      <c r="J62" s="1726"/>
      <c r="K62" s="1726"/>
      <c r="L62" s="1726"/>
      <c r="M62" s="1726"/>
      <c r="N62" s="1726"/>
      <c r="O62" s="1726"/>
      <c r="P62" s="1726"/>
      <c r="Q62" s="1726"/>
      <c r="R62" s="1726"/>
      <c r="S62" s="1726"/>
      <c r="T62" s="1726"/>
      <c r="U62" s="1726"/>
      <c r="V62" s="1728"/>
      <c r="W62" s="877"/>
      <c r="X62" s="292"/>
      <c r="Y62" s="292"/>
      <c r="Z62" s="292"/>
      <c r="AR62" s="1142"/>
    </row>
    <row r="63" spans="1:44" s="27" customFormat="1" ht="19.5" customHeight="1" thickBot="1">
      <c r="A63" s="1725" t="s">
        <v>385</v>
      </c>
      <c r="B63" s="1726"/>
      <c r="C63" s="1726"/>
      <c r="D63" s="1726"/>
      <c r="E63" s="1726"/>
      <c r="F63" s="1726"/>
      <c r="G63" s="1726"/>
      <c r="H63" s="1726"/>
      <c r="I63" s="1726"/>
      <c r="J63" s="1726"/>
      <c r="K63" s="1726"/>
      <c r="L63" s="1726"/>
      <c r="M63" s="1726"/>
      <c r="N63" s="1726"/>
      <c r="O63" s="1726"/>
      <c r="P63" s="1726"/>
      <c r="Q63" s="1726"/>
      <c r="R63" s="1726"/>
      <c r="S63" s="1726"/>
      <c r="T63" s="1726"/>
      <c r="U63" s="1726"/>
      <c r="V63" s="1728"/>
      <c r="W63" s="877"/>
      <c r="X63" s="292"/>
      <c r="Y63" s="292"/>
      <c r="Z63" s="292"/>
      <c r="AR63" s="1142"/>
    </row>
    <row r="64" spans="1:44" s="27" customFormat="1" ht="21" customHeight="1">
      <c r="A64" s="141" t="s">
        <v>394</v>
      </c>
      <c r="B64" s="934" t="s">
        <v>423</v>
      </c>
      <c r="C64" s="898"/>
      <c r="D64" s="624"/>
      <c r="E64" s="624" t="s">
        <v>50</v>
      </c>
      <c r="F64" s="940"/>
      <c r="G64" s="1176">
        <v>1.5</v>
      </c>
      <c r="H64" s="949">
        <f>G64*30</f>
        <v>45</v>
      </c>
      <c r="I64" s="895">
        <f>SUM(J64:L64)</f>
        <v>26</v>
      </c>
      <c r="J64" s="627"/>
      <c r="K64" s="628"/>
      <c r="L64" s="628">
        <v>26</v>
      </c>
      <c r="M64" s="289">
        <f>H64-I64</f>
        <v>19</v>
      </c>
      <c r="N64" s="949"/>
      <c r="O64" s="939"/>
      <c r="P64" s="939"/>
      <c r="Q64" s="939"/>
      <c r="R64" s="939"/>
      <c r="S64" s="939"/>
      <c r="T64" s="939"/>
      <c r="U64" s="939">
        <v>2</v>
      </c>
      <c r="V64" s="1051"/>
      <c r="AR64" s="1142"/>
    </row>
    <row r="65" spans="1:44" s="27" customFormat="1" ht="18.75" customHeight="1" thickBot="1">
      <c r="A65" s="315" t="s">
        <v>428</v>
      </c>
      <c r="B65" s="1042" t="s">
        <v>83</v>
      </c>
      <c r="C65" s="1157" t="s">
        <v>50</v>
      </c>
      <c r="D65" s="123"/>
      <c r="E65" s="123"/>
      <c r="F65" s="325"/>
      <c r="G65" s="1177">
        <v>7.5</v>
      </c>
      <c r="H65" s="1113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5"/>
      <c r="O65" s="124"/>
      <c r="P65" s="124"/>
      <c r="Q65" s="124"/>
      <c r="R65" s="124"/>
      <c r="S65" s="124"/>
      <c r="T65" s="124"/>
      <c r="U65" s="124">
        <v>8</v>
      </c>
      <c r="V65" s="294"/>
      <c r="AR65" s="1142"/>
    </row>
    <row r="66" spans="1:44" s="903" customFormat="1" ht="19.5" customHeight="1" thickBot="1">
      <c r="A66" s="1967" t="s">
        <v>387</v>
      </c>
      <c r="B66" s="1968"/>
      <c r="C66" s="1968"/>
      <c r="D66" s="1968"/>
      <c r="E66" s="1968"/>
      <c r="F66" s="1968"/>
      <c r="G66" s="1968"/>
      <c r="H66" s="1968"/>
      <c r="I66" s="1968"/>
      <c r="J66" s="1968"/>
      <c r="K66" s="1968"/>
      <c r="L66" s="1968"/>
      <c r="M66" s="1968"/>
      <c r="N66" s="1968"/>
      <c r="O66" s="1968"/>
      <c r="P66" s="1968"/>
      <c r="Q66" s="1968"/>
      <c r="R66" s="1968"/>
      <c r="S66" s="1968"/>
      <c r="T66" s="1968"/>
      <c r="U66" s="1968"/>
      <c r="V66" s="1971"/>
      <c r="AR66" s="231"/>
    </row>
    <row r="67" spans="1:44" s="27" customFormat="1" ht="40.5" customHeight="1" thickBot="1">
      <c r="A67" s="1163" t="s">
        <v>399</v>
      </c>
      <c r="B67" s="1184" t="s">
        <v>483</v>
      </c>
      <c r="C67" s="1031"/>
      <c r="D67" s="910">
        <v>8</v>
      </c>
      <c r="E67" s="912"/>
      <c r="F67" s="1022"/>
      <c r="G67" s="1170">
        <v>6</v>
      </c>
      <c r="H67" s="927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8">
        <f>H67-I67</f>
        <v>102</v>
      </c>
      <c r="N67" s="1038"/>
      <c r="O67" s="910"/>
      <c r="P67" s="910"/>
      <c r="Q67" s="910"/>
      <c r="R67" s="910"/>
      <c r="S67" s="910"/>
      <c r="T67" s="910"/>
      <c r="U67" s="910">
        <v>6</v>
      </c>
      <c r="V67" s="1164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1698" t="s">
        <v>202</v>
      </c>
      <c r="B68" s="1699"/>
      <c r="C68" s="1699"/>
      <c r="D68" s="1699"/>
      <c r="E68" s="1699"/>
      <c r="F68" s="1699"/>
      <c r="G68" s="1699"/>
      <c r="H68" s="1699"/>
      <c r="I68" s="1699"/>
      <c r="J68" s="1699"/>
      <c r="K68" s="1699"/>
      <c r="L68" s="1699"/>
      <c r="M68" s="1699"/>
      <c r="N68" s="1699"/>
      <c r="O68" s="1699"/>
      <c r="P68" s="1699"/>
      <c r="Q68" s="1699"/>
      <c r="R68" s="1699"/>
      <c r="S68" s="1699"/>
      <c r="T68" s="1699"/>
      <c r="U68" s="1699"/>
      <c r="V68" s="1700"/>
      <c r="AR68" s="1142"/>
    </row>
    <row r="69" spans="1:44" s="27" customFormat="1" ht="19.5" customHeight="1">
      <c r="A69" s="1079" t="s">
        <v>210</v>
      </c>
      <c r="B69" s="1165" t="s">
        <v>91</v>
      </c>
      <c r="C69" s="841"/>
      <c r="D69" s="40">
        <v>8</v>
      </c>
      <c r="E69" s="40"/>
      <c r="F69" s="1080"/>
      <c r="G69" s="1179">
        <v>4.5</v>
      </c>
      <c r="H69" s="935">
        <f>G69*30</f>
        <v>135</v>
      </c>
      <c r="I69" s="626"/>
      <c r="J69" s="626"/>
      <c r="K69" s="626"/>
      <c r="L69" s="626"/>
      <c r="M69" s="1081"/>
      <c r="N69" s="1082"/>
      <c r="O69" s="1083"/>
      <c r="P69" s="1083"/>
      <c r="Q69" s="1083"/>
      <c r="R69" s="1083"/>
      <c r="S69" s="1083"/>
      <c r="T69" s="193"/>
      <c r="U69" s="194"/>
      <c r="V69" s="1057"/>
      <c r="Z69" s="27" t="s">
        <v>354</v>
      </c>
      <c r="AR69" s="1142"/>
    </row>
    <row r="70" spans="1:44" s="27" customFormat="1" ht="19.5" customHeight="1" thickBot="1">
      <c r="A70" s="1079" t="s">
        <v>443</v>
      </c>
      <c r="B70" s="860" t="s">
        <v>92</v>
      </c>
      <c r="C70" s="604"/>
      <c r="D70" s="237">
        <v>8</v>
      </c>
      <c r="E70" s="237"/>
      <c r="F70" s="499"/>
      <c r="G70" s="1180">
        <v>6</v>
      </c>
      <c r="H70" s="875">
        <f>G70*30</f>
        <v>180</v>
      </c>
      <c r="I70" s="237"/>
      <c r="J70" s="237"/>
      <c r="K70" s="237"/>
      <c r="L70" s="237"/>
      <c r="M70" s="501"/>
      <c r="N70" s="918"/>
      <c r="O70" s="919"/>
      <c r="P70" s="919"/>
      <c r="Q70" s="920"/>
      <c r="R70" s="919"/>
      <c r="S70" s="919"/>
      <c r="T70" s="920"/>
      <c r="U70" s="919"/>
      <c r="V70" s="1058"/>
      <c r="Z70" s="27" t="s">
        <v>354</v>
      </c>
      <c r="AR70" s="1142"/>
    </row>
    <row r="71" spans="1:44" s="27" customFormat="1" ht="19.5" customHeight="1" thickBot="1">
      <c r="A71" s="1757" t="s">
        <v>201</v>
      </c>
      <c r="B71" s="1758"/>
      <c r="C71" s="1758"/>
      <c r="D71" s="1758"/>
      <c r="E71" s="1758"/>
      <c r="F71" s="1758"/>
      <c r="G71" s="1758"/>
      <c r="H71" s="1758"/>
      <c r="I71" s="1758"/>
      <c r="J71" s="1758"/>
      <c r="K71" s="1758"/>
      <c r="L71" s="1758"/>
      <c r="M71" s="1758"/>
      <c r="N71" s="1720"/>
      <c r="O71" s="1720"/>
      <c r="P71" s="1720"/>
      <c r="Q71" s="1720"/>
      <c r="R71" s="1720"/>
      <c r="S71" s="1720"/>
      <c r="T71" s="1720"/>
      <c r="U71" s="1720"/>
      <c r="V71" s="1721"/>
      <c r="AR71" s="1142"/>
    </row>
    <row r="72" spans="1:44" s="980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81">
        <v>1.5</v>
      </c>
      <c r="H72" s="1716" t="s">
        <v>141</v>
      </c>
      <c r="I72" s="1717"/>
      <c r="J72" s="1717"/>
      <c r="K72" s="1717"/>
      <c r="L72" s="1717"/>
      <c r="M72" s="1718"/>
      <c r="N72" s="921"/>
      <c r="O72" s="922"/>
      <c r="P72" s="922"/>
      <c r="Q72" s="923"/>
      <c r="R72" s="922"/>
      <c r="S72" s="922"/>
      <c r="T72" s="923"/>
      <c r="U72" s="922"/>
      <c r="V72" s="1059"/>
      <c r="Z72" s="980" t="s">
        <v>354</v>
      </c>
      <c r="AR72" s="1143"/>
    </row>
    <row r="73" spans="1:44" s="27" customFormat="1" ht="30" customHeight="1" thickBot="1">
      <c r="A73" s="1976" t="s">
        <v>119</v>
      </c>
      <c r="B73" s="1977"/>
      <c r="C73" s="104"/>
      <c r="D73" s="76"/>
      <c r="E73" s="76"/>
      <c r="F73" s="76"/>
      <c r="G73" s="1166">
        <f aca="true" t="shared" si="8" ref="G73:V73">G74+G75</f>
        <v>30</v>
      </c>
      <c r="H73" s="1024">
        <f t="shared" si="8"/>
        <v>540</v>
      </c>
      <c r="I73" s="1167">
        <f t="shared" si="8"/>
        <v>238</v>
      </c>
      <c r="J73" s="1167">
        <f t="shared" si="8"/>
        <v>95</v>
      </c>
      <c r="K73" s="1167">
        <f t="shared" si="8"/>
        <v>26</v>
      </c>
      <c r="L73" s="1167">
        <f t="shared" si="8"/>
        <v>117</v>
      </c>
      <c r="M73" s="1166">
        <f t="shared" si="8"/>
        <v>302</v>
      </c>
      <c r="N73" s="1024">
        <f t="shared" si="8"/>
        <v>0</v>
      </c>
      <c r="O73" s="1167">
        <f t="shared" si="8"/>
        <v>0</v>
      </c>
      <c r="P73" s="1167">
        <f t="shared" si="8"/>
        <v>0</v>
      </c>
      <c r="Q73" s="1167">
        <f t="shared" si="8"/>
        <v>0</v>
      </c>
      <c r="R73" s="1167">
        <f t="shared" si="8"/>
        <v>0</v>
      </c>
      <c r="S73" s="1167">
        <f t="shared" si="8"/>
        <v>0</v>
      </c>
      <c r="T73" s="1167">
        <f t="shared" si="8"/>
        <v>0</v>
      </c>
      <c r="U73" s="1167">
        <f t="shared" si="8"/>
        <v>18</v>
      </c>
      <c r="V73" s="1166">
        <f t="shared" si="8"/>
        <v>0</v>
      </c>
      <c r="AR73" s="1142"/>
    </row>
    <row r="74" spans="1:44" s="41" customFormat="1" ht="19.5" customHeight="1" thickBot="1">
      <c r="A74" s="1947" t="s">
        <v>459</v>
      </c>
      <c r="B74" s="1948"/>
      <c r="C74" s="1124"/>
      <c r="D74" s="1125"/>
      <c r="E74" s="1126"/>
      <c r="F74" s="1126"/>
      <c r="G74" s="1182">
        <f>SUM(G64:G65)+G69+G70+G72</f>
        <v>21</v>
      </c>
      <c r="H74" s="1127">
        <f aca="true" t="shared" si="9" ref="H74:V74">SUM(H64:H65)</f>
        <v>270</v>
      </c>
      <c r="I74" s="1127">
        <f t="shared" si="9"/>
        <v>134</v>
      </c>
      <c r="J74" s="1127">
        <f t="shared" si="9"/>
        <v>56</v>
      </c>
      <c r="K74" s="1127">
        <f t="shared" si="9"/>
        <v>26</v>
      </c>
      <c r="L74" s="1127">
        <f t="shared" si="9"/>
        <v>52</v>
      </c>
      <c r="M74" s="1127">
        <f t="shared" si="9"/>
        <v>136</v>
      </c>
      <c r="N74" s="1127">
        <f t="shared" si="9"/>
        <v>0</v>
      </c>
      <c r="O74" s="1127">
        <f t="shared" si="9"/>
        <v>0</v>
      </c>
      <c r="P74" s="1127">
        <f t="shared" si="9"/>
        <v>0</v>
      </c>
      <c r="Q74" s="1127">
        <f t="shared" si="9"/>
        <v>0</v>
      </c>
      <c r="R74" s="1127">
        <f t="shared" si="9"/>
        <v>0</v>
      </c>
      <c r="S74" s="1127">
        <f t="shared" si="9"/>
        <v>0</v>
      </c>
      <c r="T74" s="1127">
        <f t="shared" si="9"/>
        <v>0</v>
      </c>
      <c r="U74" s="1127">
        <f t="shared" si="9"/>
        <v>10</v>
      </c>
      <c r="V74" s="1127">
        <f t="shared" si="9"/>
        <v>0</v>
      </c>
      <c r="W74" s="20"/>
      <c r="AR74" s="231"/>
    </row>
    <row r="75" spans="1:44" s="27" customFormat="1" ht="20.25" customHeight="1" thickBot="1">
      <c r="A75" s="1773" t="s">
        <v>383</v>
      </c>
      <c r="B75" s="1774"/>
      <c r="C75" s="104"/>
      <c r="D75" s="76"/>
      <c r="E75" s="76"/>
      <c r="F75" s="929"/>
      <c r="G75" s="996">
        <f aca="true" t="shared" si="10" ref="G75:V75">SUM(G61:G61)+SUM(G67:G67)</f>
        <v>9</v>
      </c>
      <c r="H75" s="1168">
        <f t="shared" si="10"/>
        <v>270</v>
      </c>
      <c r="I75" s="1168">
        <f t="shared" si="10"/>
        <v>104</v>
      </c>
      <c r="J75" s="1168">
        <f t="shared" si="10"/>
        <v>39</v>
      </c>
      <c r="K75" s="1168">
        <f t="shared" si="10"/>
        <v>0</v>
      </c>
      <c r="L75" s="1168">
        <f t="shared" si="10"/>
        <v>65</v>
      </c>
      <c r="M75" s="1168">
        <f t="shared" si="10"/>
        <v>166</v>
      </c>
      <c r="N75" s="1168">
        <f t="shared" si="10"/>
        <v>0</v>
      </c>
      <c r="O75" s="1168">
        <f t="shared" si="10"/>
        <v>0</v>
      </c>
      <c r="P75" s="1168">
        <f t="shared" si="10"/>
        <v>0</v>
      </c>
      <c r="Q75" s="1168">
        <f t="shared" si="10"/>
        <v>0</v>
      </c>
      <c r="R75" s="1168">
        <f t="shared" si="10"/>
        <v>0</v>
      </c>
      <c r="S75" s="1168">
        <f t="shared" si="10"/>
        <v>0</v>
      </c>
      <c r="T75" s="1168">
        <f t="shared" si="10"/>
        <v>0</v>
      </c>
      <c r="U75" s="1168">
        <f t="shared" si="10"/>
        <v>8</v>
      </c>
      <c r="V75" s="1168">
        <f t="shared" si="10"/>
        <v>0</v>
      </c>
      <c r="W75" s="20">
        <f>G75*30</f>
        <v>270</v>
      </c>
      <c r="AR75" s="1142"/>
    </row>
  </sheetData>
  <sheetProtection/>
  <mergeCells count="74"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  <mergeCell ref="A54:B54"/>
    <mergeCell ref="A57:V57"/>
    <mergeCell ref="A58:V58"/>
    <mergeCell ref="H59:M59"/>
    <mergeCell ref="AC47:AE47"/>
    <mergeCell ref="AF47:AH47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J4:L4"/>
    <mergeCell ref="AF7:AH8"/>
    <mergeCell ref="I3:L3"/>
    <mergeCell ref="AC7:AE8"/>
    <mergeCell ref="N3:O4"/>
    <mergeCell ref="P3:Q4"/>
    <mergeCell ref="M3:M7"/>
    <mergeCell ref="T3:V4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79"/>
  <sheetViews>
    <sheetView tabSelected="1"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B12" sqref="B12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6.625" style="1143" customWidth="1"/>
    <col min="45" max="45" width="9.625" style="5" customWidth="1"/>
    <col min="46" max="46" width="14.375" style="1371" customWidth="1"/>
    <col min="47" max="47" width="11.75390625" style="1371" customWidth="1"/>
    <col min="48" max="48" width="12.75390625" style="1371" customWidth="1"/>
    <col min="49" max="49" width="13.625" style="1371" customWidth="1"/>
    <col min="50" max="51" width="11.75390625" style="1371" customWidth="1"/>
    <col min="52" max="52" width="11.625" style="1371" customWidth="1"/>
    <col min="53" max="53" width="12.875" style="1371" customWidth="1"/>
    <col min="54" max="16384" width="9.125" style="5" customWidth="1"/>
  </cols>
  <sheetData>
    <row r="1" spans="1:53" s="7" customFormat="1" ht="19.5" customHeight="1" thickBot="1">
      <c r="A1" s="1781" t="s">
        <v>597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781"/>
      <c r="P1" s="1781"/>
      <c r="Q1" s="1781"/>
      <c r="R1" s="1781"/>
      <c r="S1" s="1781"/>
      <c r="T1" s="1781"/>
      <c r="U1" s="1781"/>
      <c r="V1" s="1781"/>
      <c r="AR1" s="231"/>
      <c r="AT1" s="845"/>
      <c r="AU1" s="845"/>
      <c r="AV1" s="845"/>
      <c r="AW1" s="845"/>
      <c r="AX1" s="845"/>
      <c r="AY1" s="845"/>
      <c r="AZ1" s="845"/>
      <c r="BA1" s="845"/>
    </row>
    <row r="2" spans="1:53" s="7" customFormat="1" ht="19.5" customHeight="1" thickBot="1">
      <c r="A2" s="1797" t="s">
        <v>25</v>
      </c>
      <c r="B2" s="1820" t="s">
        <v>26</v>
      </c>
      <c r="C2" s="1800" t="s">
        <v>374</v>
      </c>
      <c r="D2" s="1801"/>
      <c r="E2" s="1801"/>
      <c r="F2" s="1802"/>
      <c r="G2" s="1740" t="s">
        <v>27</v>
      </c>
      <c r="H2" s="1789" t="s">
        <v>148</v>
      </c>
      <c r="I2" s="1789"/>
      <c r="J2" s="1789"/>
      <c r="K2" s="1789"/>
      <c r="L2" s="1789"/>
      <c r="M2" s="1790"/>
      <c r="N2" s="1822" t="s">
        <v>351</v>
      </c>
      <c r="O2" s="1823"/>
      <c r="P2" s="1823"/>
      <c r="Q2" s="1823"/>
      <c r="R2" s="1823"/>
      <c r="S2" s="1823"/>
      <c r="T2" s="1823"/>
      <c r="U2" s="1823"/>
      <c r="V2" s="1824"/>
      <c r="AR2" s="231"/>
      <c r="AT2" s="845"/>
      <c r="AU2" s="845"/>
      <c r="AV2" s="845"/>
      <c r="AW2" s="845"/>
      <c r="AX2" s="845"/>
      <c r="AY2" s="845"/>
      <c r="AZ2" s="845"/>
      <c r="BA2" s="845"/>
    </row>
    <row r="3" spans="1:53" s="7" customFormat="1" ht="19.5" customHeight="1">
      <c r="A3" s="1798"/>
      <c r="B3" s="1787"/>
      <c r="C3" s="1803"/>
      <c r="D3" s="1804"/>
      <c r="E3" s="1804"/>
      <c r="F3" s="1805"/>
      <c r="G3" s="1741"/>
      <c r="H3" s="1744" t="s">
        <v>28</v>
      </c>
      <c r="I3" s="1787" t="s">
        <v>149</v>
      </c>
      <c r="J3" s="1830"/>
      <c r="K3" s="1830"/>
      <c r="L3" s="1830"/>
      <c r="M3" s="1782" t="s">
        <v>29</v>
      </c>
      <c r="N3" s="1825" t="s">
        <v>32</v>
      </c>
      <c r="O3" s="1826"/>
      <c r="P3" s="1826" t="s">
        <v>33</v>
      </c>
      <c r="Q3" s="1826"/>
      <c r="R3" s="1826" t="s">
        <v>34</v>
      </c>
      <c r="S3" s="1826"/>
      <c r="T3" s="1826" t="s">
        <v>35</v>
      </c>
      <c r="U3" s="1826"/>
      <c r="V3" s="1828"/>
      <c r="AR3" s="231"/>
      <c r="AT3" s="845"/>
      <c r="AU3" s="845"/>
      <c r="AV3" s="845"/>
      <c r="AW3" s="845"/>
      <c r="AX3" s="845"/>
      <c r="AY3" s="845"/>
      <c r="AZ3" s="845"/>
      <c r="BA3" s="845"/>
    </row>
    <row r="4" spans="1:53" s="7" customFormat="1" ht="19.5" customHeight="1">
      <c r="A4" s="1798"/>
      <c r="B4" s="1787"/>
      <c r="C4" s="1736" t="s">
        <v>142</v>
      </c>
      <c r="D4" s="1736" t="s">
        <v>143</v>
      </c>
      <c r="E4" s="1794" t="s">
        <v>145</v>
      </c>
      <c r="F4" s="1795"/>
      <c r="G4" s="1741"/>
      <c r="H4" s="1744"/>
      <c r="I4" s="1729" t="s">
        <v>21</v>
      </c>
      <c r="J4" s="1796" t="s">
        <v>150</v>
      </c>
      <c r="K4" s="1796"/>
      <c r="L4" s="1796"/>
      <c r="M4" s="1783"/>
      <c r="N4" s="1827"/>
      <c r="O4" s="1796"/>
      <c r="P4" s="1796"/>
      <c r="Q4" s="1796"/>
      <c r="R4" s="1796"/>
      <c r="S4" s="1796"/>
      <c r="T4" s="1796"/>
      <c r="U4" s="1796"/>
      <c r="V4" s="1829"/>
      <c r="AR4" s="231"/>
      <c r="AT4" s="845"/>
      <c r="AU4" s="845"/>
      <c r="AV4" s="845"/>
      <c r="AW4" s="845"/>
      <c r="AX4" s="845"/>
      <c r="AY4" s="845"/>
      <c r="AZ4" s="845"/>
      <c r="BA4" s="845"/>
    </row>
    <row r="5" spans="1:53" s="7" customFormat="1" ht="19.5" customHeight="1">
      <c r="A5" s="1798"/>
      <c r="B5" s="1787"/>
      <c r="C5" s="1744"/>
      <c r="D5" s="1744"/>
      <c r="E5" s="1791" t="s">
        <v>146</v>
      </c>
      <c r="F5" s="1738" t="s">
        <v>147</v>
      </c>
      <c r="G5" s="1742"/>
      <c r="H5" s="1744"/>
      <c r="I5" s="1730"/>
      <c r="J5" s="1736" t="s">
        <v>30</v>
      </c>
      <c r="K5" s="1736" t="s">
        <v>456</v>
      </c>
      <c r="L5" s="1736" t="s">
        <v>31</v>
      </c>
      <c r="M5" s="1784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  <c r="AT5" s="845"/>
      <c r="AU5" s="845"/>
      <c r="AV5" s="845"/>
      <c r="AW5" s="845"/>
      <c r="AX5" s="845"/>
      <c r="AY5" s="845"/>
      <c r="AZ5" s="845"/>
      <c r="BA5" s="845"/>
    </row>
    <row r="6" spans="1:53" s="7" customFormat="1" ht="19.5" customHeight="1" thickBot="1">
      <c r="A6" s="1798"/>
      <c r="B6" s="1787"/>
      <c r="C6" s="1744"/>
      <c r="D6" s="1744"/>
      <c r="E6" s="1792"/>
      <c r="F6" s="1738"/>
      <c r="G6" s="1742"/>
      <c r="H6" s="1744"/>
      <c r="I6" s="1730"/>
      <c r="J6" s="1736"/>
      <c r="K6" s="1736"/>
      <c r="L6" s="1736"/>
      <c r="M6" s="1784"/>
      <c r="N6" s="1786" t="s">
        <v>352</v>
      </c>
      <c r="O6" s="1787"/>
      <c r="P6" s="1787"/>
      <c r="Q6" s="1787"/>
      <c r="R6" s="1787"/>
      <c r="S6" s="1787"/>
      <c r="T6" s="1787"/>
      <c r="U6" s="1787"/>
      <c r="V6" s="1788"/>
      <c r="AR6" s="231"/>
      <c r="AT6" s="1686" t="s">
        <v>32</v>
      </c>
      <c r="AU6" s="1686"/>
      <c r="AV6" s="1686" t="s">
        <v>33</v>
      </c>
      <c r="AW6" s="1686"/>
      <c r="AX6" s="1686" t="s">
        <v>34</v>
      </c>
      <c r="AY6" s="1686"/>
      <c r="AZ6" s="1686" t="s">
        <v>35</v>
      </c>
      <c r="BA6" s="1686"/>
    </row>
    <row r="7" spans="1:53" s="7" customFormat="1" ht="22.5" customHeight="1" thickBot="1">
      <c r="A7" s="1799"/>
      <c r="B7" s="1821"/>
      <c r="C7" s="1745"/>
      <c r="D7" s="1745"/>
      <c r="E7" s="1793"/>
      <c r="F7" s="1739"/>
      <c r="G7" s="1743"/>
      <c r="H7" s="1745"/>
      <c r="I7" s="1731"/>
      <c r="J7" s="1737"/>
      <c r="K7" s="1737"/>
      <c r="L7" s="1737"/>
      <c r="M7" s="1785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47" t="s">
        <v>32</v>
      </c>
      <c r="AD7" s="1732"/>
      <c r="AE7" s="1732"/>
      <c r="AF7" s="1732" t="s">
        <v>33</v>
      </c>
      <c r="AG7" s="1732"/>
      <c r="AH7" s="1732"/>
      <c r="AI7" s="1732" t="s">
        <v>34</v>
      </c>
      <c r="AJ7" s="1732"/>
      <c r="AK7" s="1732"/>
      <c r="AL7" s="1732" t="s">
        <v>35</v>
      </c>
      <c r="AM7" s="1732"/>
      <c r="AN7" s="1746"/>
      <c r="AR7" s="231"/>
      <c r="AT7" s="845">
        <v>1</v>
      </c>
      <c r="AU7" s="845">
        <v>2</v>
      </c>
      <c r="AV7" s="845">
        <v>3</v>
      </c>
      <c r="AW7" s="845">
        <v>4</v>
      </c>
      <c r="AX7" s="845">
        <v>5</v>
      </c>
      <c r="AY7" s="845">
        <v>6</v>
      </c>
      <c r="AZ7" s="845">
        <v>7</v>
      </c>
      <c r="BA7" s="845">
        <v>8</v>
      </c>
    </row>
    <row r="8" spans="1:53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05"/>
      <c r="AD8" s="1687"/>
      <c r="AE8" s="1687"/>
      <c r="AF8" s="1687"/>
      <c r="AG8" s="1687"/>
      <c r="AH8" s="1687"/>
      <c r="AI8" s="1687"/>
      <c r="AJ8" s="1687"/>
      <c r="AK8" s="1687"/>
      <c r="AL8" s="1687"/>
      <c r="AM8" s="1687"/>
      <c r="AN8" s="1715"/>
      <c r="AR8" s="231"/>
      <c r="AT8" s="845"/>
      <c r="AU8" s="845"/>
      <c r="AV8" s="845"/>
      <c r="AW8" s="845"/>
      <c r="AX8" s="845"/>
      <c r="AY8" s="845"/>
      <c r="AZ8" s="845"/>
      <c r="BA8" s="845"/>
    </row>
    <row r="9" spans="1:53" s="7" customFormat="1" ht="19.5" customHeight="1" thickBot="1">
      <c r="A9" s="1733" t="s">
        <v>253</v>
      </c>
      <c r="B9" s="1734"/>
      <c r="C9" s="1734"/>
      <c r="D9" s="1734"/>
      <c r="E9" s="1734"/>
      <c r="F9" s="1734"/>
      <c r="G9" s="1734"/>
      <c r="H9" s="1734"/>
      <c r="I9" s="1734"/>
      <c r="J9" s="1734"/>
      <c r="K9" s="1734"/>
      <c r="L9" s="1734"/>
      <c r="M9" s="1734"/>
      <c r="N9" s="1734"/>
      <c r="O9" s="1734"/>
      <c r="P9" s="1734"/>
      <c r="Q9" s="1734"/>
      <c r="R9" s="1734"/>
      <c r="S9" s="1734"/>
      <c r="T9" s="1734"/>
      <c r="U9" s="1734"/>
      <c r="V9" s="1735"/>
      <c r="AC9" s="298">
        <v>1</v>
      </c>
      <c r="AD9" s="163" t="s">
        <v>343</v>
      </c>
      <c r="AE9" s="163" t="s">
        <v>344</v>
      </c>
      <c r="AF9" s="163">
        <v>3</v>
      </c>
      <c r="AG9" s="163" t="s">
        <v>345</v>
      </c>
      <c r="AH9" s="163" t="s">
        <v>346</v>
      </c>
      <c r="AI9" s="163">
        <v>5</v>
      </c>
      <c r="AJ9" s="163" t="s">
        <v>347</v>
      </c>
      <c r="AK9" s="163" t="s">
        <v>348</v>
      </c>
      <c r="AL9" s="163">
        <v>7</v>
      </c>
      <c r="AM9" s="163" t="s">
        <v>349</v>
      </c>
      <c r="AN9" s="299" t="s">
        <v>350</v>
      </c>
      <c r="AR9" s="231"/>
      <c r="AT9" s="845"/>
      <c r="AU9" s="845"/>
      <c r="AV9" s="845"/>
      <c r="AW9" s="845"/>
      <c r="AX9" s="845"/>
      <c r="AY9" s="845"/>
      <c r="AZ9" s="845"/>
      <c r="BA9" s="845"/>
    </row>
    <row r="10" spans="1:53" s="7" customFormat="1" ht="19.5" customHeight="1" thickBot="1">
      <c r="A10" s="1733" t="s">
        <v>504</v>
      </c>
      <c r="B10" s="1734"/>
      <c r="C10" s="1734"/>
      <c r="D10" s="1734"/>
      <c r="E10" s="1734"/>
      <c r="F10" s="1734"/>
      <c r="G10" s="1734"/>
      <c r="H10" s="1734"/>
      <c r="I10" s="1734"/>
      <c r="J10" s="1734"/>
      <c r="K10" s="1734"/>
      <c r="L10" s="1734"/>
      <c r="M10" s="1734"/>
      <c r="N10" s="1734"/>
      <c r="O10" s="1734"/>
      <c r="P10" s="1734"/>
      <c r="Q10" s="1734"/>
      <c r="R10" s="1734"/>
      <c r="S10" s="1734"/>
      <c r="T10" s="1734"/>
      <c r="U10" s="1734"/>
      <c r="V10" s="1735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908"/>
      <c r="AN10" s="908"/>
      <c r="AR10" s="231"/>
      <c r="AT10" s="845"/>
      <c r="AU10" s="845"/>
      <c r="AV10" s="845"/>
      <c r="AW10" s="845"/>
      <c r="AX10" s="845"/>
      <c r="AY10" s="845"/>
      <c r="AZ10" s="845"/>
      <c r="BA10" s="845"/>
    </row>
    <row r="11" spans="1:53" s="7" customFormat="1" ht="19.5" customHeight="1">
      <c r="A11" s="141" t="s">
        <v>156</v>
      </c>
      <c r="B11" s="941" t="s">
        <v>616</v>
      </c>
      <c r="C11" s="944"/>
      <c r="D11" s="888" t="s">
        <v>22</v>
      </c>
      <c r="E11" s="888"/>
      <c r="F11" s="870"/>
      <c r="G11" s="1067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887"/>
      <c r="Q11" s="887"/>
      <c r="R11" s="887"/>
      <c r="S11" s="887"/>
      <c r="T11" s="887"/>
      <c r="U11" s="887"/>
      <c r="V11" s="430"/>
      <c r="AC11" s="908"/>
      <c r="AD11" s="908"/>
      <c r="AE11" s="908"/>
      <c r="AF11" s="908"/>
      <c r="AG11" s="908"/>
      <c r="AH11" s="908"/>
      <c r="AI11" s="908"/>
      <c r="AJ11" s="908"/>
      <c r="AK11" s="908"/>
      <c r="AL11" s="908"/>
      <c r="AM11" s="908"/>
      <c r="AN11" s="908"/>
      <c r="AR11" s="231"/>
      <c r="AT11" s="845" t="b">
        <f aca="true" t="shared" si="0" ref="AT11:BA11">ISBLANK(N11)</f>
        <v>0</v>
      </c>
      <c r="AU11" s="845" t="b">
        <f t="shared" si="0"/>
        <v>1</v>
      </c>
      <c r="AV11" s="845" t="b">
        <f t="shared" si="0"/>
        <v>1</v>
      </c>
      <c r="AW11" s="845" t="b">
        <f t="shared" si="0"/>
        <v>1</v>
      </c>
      <c r="AX11" s="845" t="b">
        <f t="shared" si="0"/>
        <v>1</v>
      </c>
      <c r="AY11" s="845" t="b">
        <f t="shared" si="0"/>
        <v>1</v>
      </c>
      <c r="AZ11" s="845" t="b">
        <f t="shared" si="0"/>
        <v>1</v>
      </c>
      <c r="BA11" s="845" t="b">
        <f t="shared" si="0"/>
        <v>1</v>
      </c>
    </row>
    <row r="12" spans="1:53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9"/>
      <c r="G12" s="1295">
        <v>4</v>
      </c>
      <c r="H12" s="841">
        <f>G12*30</f>
        <v>120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75</v>
      </c>
      <c r="N12" s="167">
        <v>3</v>
      </c>
      <c r="O12" s="107"/>
      <c r="P12" s="107"/>
      <c r="Q12" s="58"/>
      <c r="R12" s="58"/>
      <c r="S12" s="58"/>
      <c r="T12" s="58"/>
      <c r="U12" s="58"/>
      <c r="V12" s="114"/>
      <c r="AR12" s="231" t="s">
        <v>465</v>
      </c>
      <c r="AT12" s="845" t="b">
        <f aca="true" t="shared" si="1" ref="AT12:BA32">ISBLANK(N12)</f>
        <v>0</v>
      </c>
      <c r="AU12" s="845" t="b">
        <f t="shared" si="1"/>
        <v>1</v>
      </c>
      <c r="AV12" s="845" t="b">
        <f t="shared" si="1"/>
        <v>1</v>
      </c>
      <c r="AW12" s="845" t="b">
        <f t="shared" si="1"/>
        <v>1</v>
      </c>
      <c r="AX12" s="845" t="b">
        <f t="shared" si="1"/>
        <v>1</v>
      </c>
      <c r="AY12" s="845" t="b">
        <f t="shared" si="1"/>
        <v>1</v>
      </c>
      <c r="AZ12" s="845" t="b">
        <f t="shared" si="1"/>
        <v>1</v>
      </c>
      <c r="BA12" s="845" t="b">
        <f t="shared" si="1"/>
        <v>1</v>
      </c>
    </row>
    <row r="13" spans="1:53" s="20" customFormat="1" ht="19.5" customHeight="1">
      <c r="A13" s="77" t="s">
        <v>158</v>
      </c>
      <c r="B13" s="848" t="s">
        <v>522</v>
      </c>
      <c r="C13" s="168"/>
      <c r="D13" s="16">
        <v>2</v>
      </c>
      <c r="E13" s="16"/>
      <c r="F13" s="989"/>
      <c r="G13" s="1295">
        <v>3</v>
      </c>
      <c r="H13" s="841">
        <f>G13*30</f>
        <v>90</v>
      </c>
      <c r="I13" s="16">
        <f>J13+L13</f>
        <v>30</v>
      </c>
      <c r="J13" s="16">
        <v>20</v>
      </c>
      <c r="K13" s="16"/>
      <c r="L13" s="16">
        <v>10</v>
      </c>
      <c r="M13" s="118">
        <f>H13-I13</f>
        <v>60</v>
      </c>
      <c r="N13" s="167"/>
      <c r="O13" s="166">
        <v>1.5</v>
      </c>
      <c r="P13" s="107"/>
      <c r="Q13" s="58"/>
      <c r="R13" s="58"/>
      <c r="S13" s="58"/>
      <c r="T13" s="58"/>
      <c r="U13" s="58"/>
      <c r="V13" s="114"/>
      <c r="AR13" s="231"/>
      <c r="AT13" s="845" t="b">
        <f t="shared" si="1"/>
        <v>1</v>
      </c>
      <c r="AU13" s="845" t="b">
        <f t="shared" si="1"/>
        <v>0</v>
      </c>
      <c r="AV13" s="845" t="b">
        <f t="shared" si="1"/>
        <v>1</v>
      </c>
      <c r="AW13" s="845" t="b">
        <f t="shared" si="1"/>
        <v>1</v>
      </c>
      <c r="AX13" s="845" t="b">
        <f t="shared" si="1"/>
        <v>1</v>
      </c>
      <c r="AY13" s="845" t="b">
        <f t="shared" si="1"/>
        <v>1</v>
      </c>
      <c r="AZ13" s="845" t="b">
        <f t="shared" si="1"/>
        <v>1</v>
      </c>
      <c r="BA13" s="845" t="b">
        <f t="shared" si="1"/>
        <v>1</v>
      </c>
    </row>
    <row r="14" spans="1:53" s="20" customFormat="1" ht="19.5" customHeight="1">
      <c r="A14" s="77" t="s">
        <v>159</v>
      </c>
      <c r="B14" s="850" t="s">
        <v>620</v>
      </c>
      <c r="C14" s="943"/>
      <c r="D14" s="55" t="s">
        <v>22</v>
      </c>
      <c r="E14" s="55"/>
      <c r="F14" s="865"/>
      <c r="G14" s="995">
        <v>4</v>
      </c>
      <c r="H14" s="952">
        <f>G14*30</f>
        <v>120</v>
      </c>
      <c r="I14" s="107">
        <f>J14+K14+L14</f>
        <v>45</v>
      </c>
      <c r="J14" s="57">
        <v>15</v>
      </c>
      <c r="K14" s="59"/>
      <c r="L14" s="59">
        <v>30</v>
      </c>
      <c r="M14" s="114">
        <f>H14-I14</f>
        <v>75</v>
      </c>
      <c r="N14" s="87">
        <v>3</v>
      </c>
      <c r="O14" s="80"/>
      <c r="P14" s="80"/>
      <c r="Q14" s="80"/>
      <c r="R14" s="80"/>
      <c r="S14" s="80"/>
      <c r="T14" s="80"/>
      <c r="U14" s="80"/>
      <c r="V14" s="430"/>
      <c r="AC14" s="1705"/>
      <c r="AD14" s="1687"/>
      <c r="AE14" s="1687"/>
      <c r="AF14" s="1687"/>
      <c r="AG14" s="1687"/>
      <c r="AH14" s="1687"/>
      <c r="AI14" s="1687"/>
      <c r="AJ14" s="1687"/>
      <c r="AK14" s="1687"/>
      <c r="AL14" s="1687"/>
      <c r="AM14" s="1687"/>
      <c r="AN14" s="1715"/>
      <c r="AR14" s="231" t="s">
        <v>464</v>
      </c>
      <c r="AT14" s="845" t="b">
        <f t="shared" si="1"/>
        <v>0</v>
      </c>
      <c r="AU14" s="845" t="b">
        <f t="shared" si="1"/>
        <v>1</v>
      </c>
      <c r="AV14" s="845" t="b">
        <f t="shared" si="1"/>
        <v>1</v>
      </c>
      <c r="AW14" s="845" t="b">
        <f t="shared" si="1"/>
        <v>1</v>
      </c>
      <c r="AX14" s="845" t="b">
        <f t="shared" si="1"/>
        <v>1</v>
      </c>
      <c r="AY14" s="845" t="b">
        <f t="shared" si="1"/>
        <v>1</v>
      </c>
      <c r="AZ14" s="845" t="b">
        <f t="shared" si="1"/>
        <v>1</v>
      </c>
      <c r="BA14" s="845" t="b">
        <f t="shared" si="1"/>
        <v>1</v>
      </c>
    </row>
    <row r="15" spans="1:53" s="20" customFormat="1" ht="19.5" customHeight="1">
      <c r="A15" s="77" t="s">
        <v>160</v>
      </c>
      <c r="B15" s="856" t="s">
        <v>36</v>
      </c>
      <c r="C15" s="211"/>
      <c r="D15" s="30"/>
      <c r="E15" s="30"/>
      <c r="F15" s="1134"/>
      <c r="G15" s="1135">
        <f>SUM(G16:G17)</f>
        <v>6</v>
      </c>
      <c r="H15" s="1027">
        <f>SUM(H16:H17)</f>
        <v>180</v>
      </c>
      <c r="I15" s="1028">
        <f>SUM(I16:I17)</f>
        <v>66</v>
      </c>
      <c r="J15" s="1028"/>
      <c r="K15" s="1028"/>
      <c r="L15" s="1028">
        <f>SUM(L16:L17)</f>
        <v>66</v>
      </c>
      <c r="M15" s="1028">
        <f>SUM(M16:M17)</f>
        <v>114</v>
      </c>
      <c r="N15" s="935"/>
      <c r="O15" s="626"/>
      <c r="P15" s="626"/>
      <c r="Q15" s="626"/>
      <c r="R15" s="984"/>
      <c r="S15" s="626"/>
      <c r="T15" s="626"/>
      <c r="U15" s="626"/>
      <c r="V15" s="840"/>
      <c r="AB15" s="20" t="s">
        <v>361</v>
      </c>
      <c r="AC15" s="20">
        <f aca="true" t="shared" si="2" ref="AC15:AN15">COUNTIF($C15:$C32,AC$9)</f>
        <v>2</v>
      </c>
      <c r="AD15" s="20">
        <f t="shared" si="2"/>
        <v>0</v>
      </c>
      <c r="AE15" s="20">
        <f t="shared" si="2"/>
        <v>0</v>
      </c>
      <c r="AF15" s="20">
        <f t="shared" si="2"/>
        <v>2</v>
      </c>
      <c r="AG15" s="20">
        <f t="shared" si="2"/>
        <v>0</v>
      </c>
      <c r="AH15" s="20">
        <f t="shared" si="2"/>
        <v>0</v>
      </c>
      <c r="AI15" s="20">
        <f t="shared" si="2"/>
        <v>0</v>
      </c>
      <c r="AJ15" s="20">
        <f t="shared" si="2"/>
        <v>0</v>
      </c>
      <c r="AK15" s="20">
        <f t="shared" si="2"/>
        <v>0</v>
      </c>
      <c r="AL15" s="20">
        <f t="shared" si="2"/>
        <v>0</v>
      </c>
      <c r="AM15" s="20">
        <f t="shared" si="2"/>
        <v>0</v>
      </c>
      <c r="AN15" s="20">
        <f t="shared" si="2"/>
        <v>0</v>
      </c>
      <c r="AR15" s="231" t="s">
        <v>465</v>
      </c>
      <c r="AT15" s="845" t="b">
        <f t="shared" si="1"/>
        <v>1</v>
      </c>
      <c r="AU15" s="845" t="b">
        <f t="shared" si="1"/>
        <v>1</v>
      </c>
      <c r="AV15" s="845" t="b">
        <f t="shared" si="1"/>
        <v>1</v>
      </c>
      <c r="AW15" s="845" t="b">
        <f t="shared" si="1"/>
        <v>1</v>
      </c>
      <c r="AX15" s="845" t="b">
        <f t="shared" si="1"/>
        <v>1</v>
      </c>
      <c r="AY15" s="845" t="b">
        <f t="shared" si="1"/>
        <v>1</v>
      </c>
      <c r="AZ15" s="845" t="b">
        <f t="shared" si="1"/>
        <v>1</v>
      </c>
      <c r="BA15" s="845" t="b">
        <f t="shared" si="1"/>
        <v>1</v>
      </c>
    </row>
    <row r="16" spans="1:53" s="20" customFormat="1" ht="19.5" customHeight="1">
      <c r="A16" s="77"/>
      <c r="B16" s="848" t="s">
        <v>36</v>
      </c>
      <c r="C16" s="168"/>
      <c r="D16" s="21">
        <v>1</v>
      </c>
      <c r="E16" s="21"/>
      <c r="F16" s="988"/>
      <c r="G16" s="1069">
        <v>3</v>
      </c>
      <c r="H16" s="847">
        <f>G16*30</f>
        <v>90</v>
      </c>
      <c r="I16" s="16">
        <v>30</v>
      </c>
      <c r="J16" s="16"/>
      <c r="K16" s="16"/>
      <c r="L16" s="16">
        <v>30</v>
      </c>
      <c r="M16" s="118">
        <f>H16-I16</f>
        <v>60</v>
      </c>
      <c r="N16" s="167">
        <v>2</v>
      </c>
      <c r="O16" s="58"/>
      <c r="P16" s="58"/>
      <c r="Q16" s="58"/>
      <c r="R16" s="166"/>
      <c r="S16" s="58"/>
      <c r="T16" s="58"/>
      <c r="U16" s="58"/>
      <c r="V16" s="114"/>
      <c r="AB16" s="20" t="s">
        <v>362</v>
      </c>
      <c r="AC16" s="20">
        <f>COUNTIF($D15:$D32,AC$9)</f>
        <v>2</v>
      </c>
      <c r="AD16" s="20">
        <f>COUNTIF($D15:$D32,AD$9)</f>
        <v>0</v>
      </c>
      <c r="AE16" s="20">
        <v>1</v>
      </c>
      <c r="AF16" s="20">
        <f>COUNTIF($D15:$D32,AF$9)</f>
        <v>0</v>
      </c>
      <c r="AG16" s="20">
        <f>COUNTIF($D15:$D32,AG$9)</f>
        <v>0</v>
      </c>
      <c r="AH16" s="20">
        <v>1</v>
      </c>
      <c r="AI16" s="20">
        <f aca="true" t="shared" si="3" ref="AI16:AN16">COUNTIF($D15:$D32,AI$9)</f>
        <v>0</v>
      </c>
      <c r="AJ16" s="20">
        <f t="shared" si="3"/>
        <v>0</v>
      </c>
      <c r="AK16" s="20">
        <f t="shared" si="3"/>
        <v>0</v>
      </c>
      <c r="AL16" s="20">
        <f t="shared" si="3"/>
        <v>1</v>
      </c>
      <c r="AM16" s="20">
        <f t="shared" si="3"/>
        <v>0</v>
      </c>
      <c r="AN16" s="20">
        <f t="shared" si="3"/>
        <v>0</v>
      </c>
      <c r="AR16" s="231"/>
      <c r="AT16" s="845" t="b">
        <f t="shared" si="1"/>
        <v>0</v>
      </c>
      <c r="AU16" s="845" t="b">
        <f t="shared" si="1"/>
        <v>1</v>
      </c>
      <c r="AV16" s="845" t="b">
        <f t="shared" si="1"/>
        <v>1</v>
      </c>
      <c r="AW16" s="845" t="b">
        <f t="shared" si="1"/>
        <v>1</v>
      </c>
      <c r="AX16" s="845" t="b">
        <f t="shared" si="1"/>
        <v>1</v>
      </c>
      <c r="AY16" s="845" t="b">
        <f t="shared" si="1"/>
        <v>1</v>
      </c>
      <c r="AZ16" s="845" t="b">
        <f t="shared" si="1"/>
        <v>1</v>
      </c>
      <c r="BA16" s="845" t="b">
        <f t="shared" si="1"/>
        <v>1</v>
      </c>
    </row>
    <row r="17" spans="1:53" s="20" customFormat="1" ht="19.5" customHeight="1">
      <c r="A17" s="77"/>
      <c r="B17" s="848" t="s">
        <v>36</v>
      </c>
      <c r="C17" s="168"/>
      <c r="D17" s="21">
        <v>2</v>
      </c>
      <c r="E17" s="21"/>
      <c r="F17" s="988"/>
      <c r="G17" s="1069">
        <v>3</v>
      </c>
      <c r="H17" s="847">
        <f>G17*30</f>
        <v>90</v>
      </c>
      <c r="I17" s="16">
        <v>36</v>
      </c>
      <c r="J17" s="16"/>
      <c r="K17" s="16"/>
      <c r="L17" s="16">
        <v>36</v>
      </c>
      <c r="M17" s="118">
        <f>H17-I17</f>
        <v>54</v>
      </c>
      <c r="N17" s="167"/>
      <c r="O17" s="58">
        <v>2</v>
      </c>
      <c r="P17" s="58"/>
      <c r="Q17" s="58"/>
      <c r="R17" s="166"/>
      <c r="S17" s="58"/>
      <c r="T17" s="58"/>
      <c r="U17" s="58"/>
      <c r="V17" s="114"/>
      <c r="AB17" s="20" t="s">
        <v>363</v>
      </c>
      <c r="AR17" s="231" t="s">
        <v>460</v>
      </c>
      <c r="AT17" s="845" t="b">
        <f t="shared" si="1"/>
        <v>1</v>
      </c>
      <c r="AU17" s="845" t="b">
        <f t="shared" si="1"/>
        <v>0</v>
      </c>
      <c r="AV17" s="845" t="b">
        <f t="shared" si="1"/>
        <v>1</v>
      </c>
      <c r="AW17" s="845" t="b">
        <f t="shared" si="1"/>
        <v>1</v>
      </c>
      <c r="AX17" s="845" t="b">
        <f t="shared" si="1"/>
        <v>1</v>
      </c>
      <c r="AY17" s="845" t="b">
        <f t="shared" si="1"/>
        <v>1</v>
      </c>
      <c r="AZ17" s="845" t="b">
        <f t="shared" si="1"/>
        <v>1</v>
      </c>
      <c r="BA17" s="845" t="b">
        <f t="shared" si="1"/>
        <v>1</v>
      </c>
    </row>
    <row r="18" spans="1:53" s="27" customFormat="1" ht="19.5" customHeight="1">
      <c r="A18" s="77" t="s">
        <v>161</v>
      </c>
      <c r="B18" s="850" t="s">
        <v>59</v>
      </c>
      <c r="C18" s="943"/>
      <c r="D18" s="55"/>
      <c r="E18" s="55"/>
      <c r="F18" s="865"/>
      <c r="G18" s="995">
        <f>G19+G20</f>
        <v>10</v>
      </c>
      <c r="H18" s="952">
        <f aca="true" t="shared" si="4" ref="H18:H31">G18*30</f>
        <v>300</v>
      </c>
      <c r="I18" s="107">
        <f aca="true" t="shared" si="5" ref="I18:I31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171</v>
      </c>
      <c r="N18" s="87"/>
      <c r="O18" s="80"/>
      <c r="P18" s="80"/>
      <c r="Q18" s="80"/>
      <c r="R18" s="80"/>
      <c r="S18" s="80"/>
      <c r="T18" s="80"/>
      <c r="U18" s="80"/>
      <c r="V18" s="430"/>
      <c r="W18" s="27" t="s">
        <v>354</v>
      </c>
      <c r="AB18" s="20"/>
      <c r="AC18" s="298">
        <v>1</v>
      </c>
      <c r="AD18" s="163" t="s">
        <v>343</v>
      </c>
      <c r="AE18" s="163" t="s">
        <v>344</v>
      </c>
      <c r="AF18" s="163">
        <v>3</v>
      </c>
      <c r="AG18" s="163" t="s">
        <v>345</v>
      </c>
      <c r="AH18" s="163" t="s">
        <v>346</v>
      </c>
      <c r="AI18" s="163">
        <v>5</v>
      </c>
      <c r="AJ18" s="163" t="s">
        <v>347</v>
      </c>
      <c r="AK18" s="163" t="s">
        <v>348</v>
      </c>
      <c r="AL18" s="163">
        <v>7</v>
      </c>
      <c r="AM18" s="163" t="s">
        <v>349</v>
      </c>
      <c r="AN18" s="299" t="s">
        <v>350</v>
      </c>
      <c r="AR18" s="1142"/>
      <c r="AT18" s="845" t="b">
        <f t="shared" si="1"/>
        <v>1</v>
      </c>
      <c r="AU18" s="845" t="b">
        <f t="shared" si="1"/>
        <v>1</v>
      </c>
      <c r="AV18" s="845" t="b">
        <f t="shared" si="1"/>
        <v>1</v>
      </c>
      <c r="AW18" s="845" t="b">
        <f t="shared" si="1"/>
        <v>1</v>
      </c>
      <c r="AX18" s="845" t="b">
        <f t="shared" si="1"/>
        <v>1</v>
      </c>
      <c r="AY18" s="845" t="b">
        <f t="shared" si="1"/>
        <v>1</v>
      </c>
      <c r="AZ18" s="845" t="b">
        <f t="shared" si="1"/>
        <v>1</v>
      </c>
      <c r="BA18" s="845" t="b">
        <f t="shared" si="1"/>
        <v>1</v>
      </c>
    </row>
    <row r="19" spans="1:53" s="20" customFormat="1" ht="19.5" customHeight="1">
      <c r="A19" s="77"/>
      <c r="B19" s="850" t="s">
        <v>59</v>
      </c>
      <c r="C19" s="943" t="s">
        <v>22</v>
      </c>
      <c r="D19" s="55"/>
      <c r="E19" s="55"/>
      <c r="F19" s="865"/>
      <c r="G19" s="995">
        <v>6</v>
      </c>
      <c r="H19" s="952">
        <f t="shared" si="4"/>
        <v>180</v>
      </c>
      <c r="I19" s="107">
        <f t="shared" si="5"/>
        <v>75</v>
      </c>
      <c r="J19" s="58">
        <v>30</v>
      </c>
      <c r="K19" s="58">
        <v>45</v>
      </c>
      <c r="L19" s="58"/>
      <c r="M19" s="114">
        <f>H19-I19</f>
        <v>105</v>
      </c>
      <c r="N19" s="87">
        <v>5</v>
      </c>
      <c r="O19" s="80"/>
      <c r="P19" s="80"/>
      <c r="Q19" s="80"/>
      <c r="R19" s="80"/>
      <c r="S19" s="80"/>
      <c r="T19" s="80"/>
      <c r="U19" s="80"/>
      <c r="V19" s="430"/>
      <c r="AR19" s="231"/>
      <c r="AT19" s="845" t="b">
        <f t="shared" si="1"/>
        <v>0</v>
      </c>
      <c r="AU19" s="845" t="b">
        <f t="shared" si="1"/>
        <v>1</v>
      </c>
      <c r="AV19" s="845" t="b">
        <f t="shared" si="1"/>
        <v>1</v>
      </c>
      <c r="AW19" s="845" t="b">
        <f t="shared" si="1"/>
        <v>1</v>
      </c>
      <c r="AX19" s="845" t="b">
        <f t="shared" si="1"/>
        <v>1</v>
      </c>
      <c r="AY19" s="845" t="b">
        <f t="shared" si="1"/>
        <v>1</v>
      </c>
      <c r="AZ19" s="845" t="b">
        <f t="shared" si="1"/>
        <v>1</v>
      </c>
      <c r="BA19" s="845" t="b">
        <f t="shared" si="1"/>
        <v>1</v>
      </c>
    </row>
    <row r="20" spans="1:53" s="20" customFormat="1" ht="19.5" customHeight="1">
      <c r="A20" s="77"/>
      <c r="B20" s="850" t="s">
        <v>59</v>
      </c>
      <c r="C20" s="943" t="s">
        <v>23</v>
      </c>
      <c r="D20" s="55"/>
      <c r="E20" s="55"/>
      <c r="F20" s="865"/>
      <c r="G20" s="995">
        <v>4</v>
      </c>
      <c r="H20" s="952">
        <f t="shared" si="4"/>
        <v>120</v>
      </c>
      <c r="I20" s="107">
        <f t="shared" si="5"/>
        <v>54</v>
      </c>
      <c r="J20" s="57">
        <v>18</v>
      </c>
      <c r="K20" s="59">
        <v>36</v>
      </c>
      <c r="L20" s="59"/>
      <c r="M20" s="114">
        <f>H20-I20</f>
        <v>66</v>
      </c>
      <c r="N20" s="87"/>
      <c r="O20" s="80">
        <v>3</v>
      </c>
      <c r="P20" s="80"/>
      <c r="Q20" s="80"/>
      <c r="R20" s="80"/>
      <c r="S20" s="80"/>
      <c r="T20" s="80"/>
      <c r="U20" s="80"/>
      <c r="V20" s="430"/>
      <c r="AB20" s="20" t="s">
        <v>361</v>
      </c>
      <c r="AC20" s="20">
        <f aca="true" t="shared" si="6" ref="AC20:AN20">COUNTIF($C14:$C107,AC$9)</f>
        <v>2</v>
      </c>
      <c r="AD20" s="20">
        <f t="shared" si="6"/>
        <v>0</v>
      </c>
      <c r="AE20" s="20">
        <f t="shared" si="6"/>
        <v>0</v>
      </c>
      <c r="AF20" s="20">
        <f t="shared" si="6"/>
        <v>3</v>
      </c>
      <c r="AG20" s="20">
        <f t="shared" si="6"/>
        <v>0</v>
      </c>
      <c r="AH20" s="20">
        <f t="shared" si="6"/>
        <v>0</v>
      </c>
      <c r="AI20" s="20">
        <f t="shared" si="6"/>
        <v>3</v>
      </c>
      <c r="AJ20" s="20">
        <f t="shared" si="6"/>
        <v>0</v>
      </c>
      <c r="AK20" s="20">
        <f t="shared" si="6"/>
        <v>0</v>
      </c>
      <c r="AL20" s="20">
        <f t="shared" si="6"/>
        <v>3</v>
      </c>
      <c r="AM20" s="20">
        <f t="shared" si="6"/>
        <v>0</v>
      </c>
      <c r="AN20" s="20">
        <f t="shared" si="6"/>
        <v>0</v>
      </c>
      <c r="AR20" s="231"/>
      <c r="AT20" s="845" t="b">
        <f t="shared" si="1"/>
        <v>1</v>
      </c>
      <c r="AU20" s="845" t="b">
        <f t="shared" si="1"/>
        <v>0</v>
      </c>
      <c r="AV20" s="845" t="b">
        <f t="shared" si="1"/>
        <v>1</v>
      </c>
      <c r="AW20" s="845" t="b">
        <f t="shared" si="1"/>
        <v>1</v>
      </c>
      <c r="AX20" s="845" t="b">
        <f t="shared" si="1"/>
        <v>1</v>
      </c>
      <c r="AY20" s="845" t="b">
        <f t="shared" si="1"/>
        <v>1</v>
      </c>
      <c r="AZ20" s="845" t="b">
        <f t="shared" si="1"/>
        <v>1</v>
      </c>
      <c r="BA20" s="845" t="b">
        <f t="shared" si="1"/>
        <v>1</v>
      </c>
    </row>
    <row r="21" spans="1:53" s="20" customFormat="1" ht="19.5" customHeight="1">
      <c r="A21" s="77" t="s">
        <v>491</v>
      </c>
      <c r="B21" s="850" t="s">
        <v>227</v>
      </c>
      <c r="C21" s="943"/>
      <c r="D21" s="55"/>
      <c r="E21" s="55"/>
      <c r="F21" s="865"/>
      <c r="G21" s="995">
        <v>15</v>
      </c>
      <c r="H21" s="952">
        <f t="shared" si="4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80"/>
      <c r="Q21" s="579"/>
      <c r="R21" s="579"/>
      <c r="S21" s="579"/>
      <c r="T21" s="579"/>
      <c r="U21" s="579"/>
      <c r="V21" s="581"/>
      <c r="AB21" s="20" t="s">
        <v>363</v>
      </c>
      <c r="AR21" s="231" t="s">
        <v>466</v>
      </c>
      <c r="AT21" s="845" t="b">
        <f t="shared" si="1"/>
        <v>1</v>
      </c>
      <c r="AU21" s="845" t="b">
        <f t="shared" si="1"/>
        <v>1</v>
      </c>
      <c r="AV21" s="845" t="b">
        <f t="shared" si="1"/>
        <v>1</v>
      </c>
      <c r="AW21" s="845" t="b">
        <f t="shared" si="1"/>
        <v>1</v>
      </c>
      <c r="AX21" s="845" t="b">
        <f t="shared" si="1"/>
        <v>1</v>
      </c>
      <c r="AY21" s="845" t="b">
        <f t="shared" si="1"/>
        <v>1</v>
      </c>
      <c r="AZ21" s="845" t="b">
        <f t="shared" si="1"/>
        <v>1</v>
      </c>
      <c r="BA21" s="845" t="b">
        <f t="shared" si="1"/>
        <v>1</v>
      </c>
    </row>
    <row r="22" spans="1:53" s="20" customFormat="1" ht="19.5" customHeight="1">
      <c r="A22" s="77"/>
      <c r="B22" s="850" t="s">
        <v>227</v>
      </c>
      <c r="C22" s="173">
        <v>1</v>
      </c>
      <c r="D22" s="60"/>
      <c r="E22" s="60"/>
      <c r="F22" s="577"/>
      <c r="G22" s="995">
        <v>7</v>
      </c>
      <c r="H22" s="952">
        <f t="shared" si="4"/>
        <v>210</v>
      </c>
      <c r="I22" s="107">
        <f t="shared" si="5"/>
        <v>105</v>
      </c>
      <c r="J22" s="58">
        <v>45</v>
      </c>
      <c r="K22" s="58"/>
      <c r="L22" s="58">
        <v>60</v>
      </c>
      <c r="M22" s="114">
        <f aca="true" t="shared" si="7" ref="M22:M28">H22-I22</f>
        <v>105</v>
      </c>
      <c r="N22" s="173">
        <v>7</v>
      </c>
      <c r="O22" s="60"/>
      <c r="P22" s="60"/>
      <c r="Q22" s="60"/>
      <c r="R22" s="60"/>
      <c r="S22" s="60"/>
      <c r="T22" s="60"/>
      <c r="U22" s="60"/>
      <c r="V22" s="68"/>
      <c r="AB22" s="20" t="s">
        <v>364</v>
      </c>
      <c r="AR22" s="231"/>
      <c r="AT22" s="845" t="b">
        <f t="shared" si="1"/>
        <v>0</v>
      </c>
      <c r="AU22" s="845" t="b">
        <f t="shared" si="1"/>
        <v>1</v>
      </c>
      <c r="AV22" s="845" t="b">
        <f t="shared" si="1"/>
        <v>1</v>
      </c>
      <c r="AW22" s="845" t="b">
        <f t="shared" si="1"/>
        <v>1</v>
      </c>
      <c r="AX22" s="845" t="b">
        <f t="shared" si="1"/>
        <v>1</v>
      </c>
      <c r="AY22" s="845" t="b">
        <f t="shared" si="1"/>
        <v>1</v>
      </c>
      <c r="AZ22" s="845" t="b">
        <f t="shared" si="1"/>
        <v>1</v>
      </c>
      <c r="BA22" s="845" t="b">
        <f t="shared" si="1"/>
        <v>1</v>
      </c>
    </row>
    <row r="23" spans="1:53" s="20" customFormat="1" ht="19.5" customHeight="1">
      <c r="A23" s="1448"/>
      <c r="B23" s="850" t="s">
        <v>227</v>
      </c>
      <c r="C23" s="173">
        <v>2</v>
      </c>
      <c r="D23" s="60"/>
      <c r="E23" s="60"/>
      <c r="F23" s="577"/>
      <c r="G23" s="995">
        <v>8</v>
      </c>
      <c r="H23" s="952">
        <f t="shared" si="4"/>
        <v>240</v>
      </c>
      <c r="I23" s="107">
        <f t="shared" si="5"/>
        <v>126</v>
      </c>
      <c r="J23" s="60">
        <v>54</v>
      </c>
      <c r="K23" s="60"/>
      <c r="L23" s="60">
        <v>72</v>
      </c>
      <c r="M23" s="114">
        <f t="shared" si="7"/>
        <v>114</v>
      </c>
      <c r="N23" s="173"/>
      <c r="O23" s="60">
        <v>7</v>
      </c>
      <c r="P23" s="60"/>
      <c r="Q23" s="60"/>
      <c r="R23" s="60"/>
      <c r="S23" s="60"/>
      <c r="T23" s="60"/>
      <c r="U23" s="60"/>
      <c r="V23" s="68"/>
      <c r="W23" s="981"/>
      <c r="X23" s="580"/>
      <c r="Y23" s="580"/>
      <c r="Z23" s="580"/>
      <c r="AR23" s="231"/>
      <c r="AT23" s="845" t="b">
        <f t="shared" si="1"/>
        <v>1</v>
      </c>
      <c r="AU23" s="845" t="b">
        <f t="shared" si="1"/>
        <v>0</v>
      </c>
      <c r="AV23" s="845" t="b">
        <f t="shared" si="1"/>
        <v>1</v>
      </c>
      <c r="AW23" s="845" t="b">
        <f t="shared" si="1"/>
        <v>1</v>
      </c>
      <c r="AX23" s="845" t="b">
        <f t="shared" si="1"/>
        <v>1</v>
      </c>
      <c r="AY23" s="845" t="b">
        <f t="shared" si="1"/>
        <v>1</v>
      </c>
      <c r="AZ23" s="845" t="b">
        <f t="shared" si="1"/>
        <v>1</v>
      </c>
      <c r="BA23" s="845" t="b">
        <f t="shared" si="1"/>
        <v>1</v>
      </c>
    </row>
    <row r="24" spans="1:53" s="27" customFormat="1" ht="19.5" customHeight="1">
      <c r="A24" s="1079" t="s">
        <v>492</v>
      </c>
      <c r="B24" s="1037" t="s">
        <v>502</v>
      </c>
      <c r="C24" s="1040"/>
      <c r="D24" s="624" t="s">
        <v>22</v>
      </c>
      <c r="E24" s="624"/>
      <c r="F24" s="1447"/>
      <c r="G24" s="1002">
        <v>4</v>
      </c>
      <c r="H24" s="873">
        <f>G24*30</f>
        <v>120</v>
      </c>
      <c r="I24" s="295">
        <f>J24+K24+L24</f>
        <v>45</v>
      </c>
      <c r="J24" s="269">
        <v>30</v>
      </c>
      <c r="K24" s="327"/>
      <c r="L24" s="327">
        <v>15</v>
      </c>
      <c r="M24" s="840">
        <f t="shared" si="7"/>
        <v>75</v>
      </c>
      <c r="N24" s="885">
        <v>3</v>
      </c>
      <c r="O24" s="839"/>
      <c r="P24" s="1434"/>
      <c r="Q24" s="1434"/>
      <c r="R24" s="1434"/>
      <c r="S24" s="1434"/>
      <c r="T24" s="1434"/>
      <c r="U24" s="1434"/>
      <c r="V24" s="1041"/>
      <c r="AR24" s="1142"/>
      <c r="AT24" s="845" t="b">
        <f aca="true" t="shared" si="8" ref="AT24:BA24">ISBLANK(N24)</f>
        <v>0</v>
      </c>
      <c r="AU24" s="845" t="b">
        <f t="shared" si="8"/>
        <v>1</v>
      </c>
      <c r="AV24" s="845" t="b">
        <f t="shared" si="8"/>
        <v>1</v>
      </c>
      <c r="AW24" s="845" t="b">
        <f t="shared" si="8"/>
        <v>1</v>
      </c>
      <c r="AX24" s="845" t="b">
        <f t="shared" si="8"/>
        <v>1</v>
      </c>
      <c r="AY24" s="845" t="b">
        <f t="shared" si="8"/>
        <v>1</v>
      </c>
      <c r="AZ24" s="845" t="b">
        <f t="shared" si="8"/>
        <v>1</v>
      </c>
      <c r="BA24" s="845" t="b">
        <f t="shared" si="8"/>
        <v>1</v>
      </c>
    </row>
    <row r="25" spans="1:53" s="980" customFormat="1" ht="19.5" customHeight="1">
      <c r="A25" s="1079" t="s">
        <v>493</v>
      </c>
      <c r="B25" s="1351" t="s">
        <v>213</v>
      </c>
      <c r="C25" s="1332" t="s">
        <v>48</v>
      </c>
      <c r="D25" s="624"/>
      <c r="E25" s="624"/>
      <c r="F25" s="1018"/>
      <c r="G25" s="1063">
        <v>4</v>
      </c>
      <c r="H25" s="953">
        <f>G25*30</f>
        <v>120</v>
      </c>
      <c r="I25" s="295">
        <f>J25+K25+L25</f>
        <v>54</v>
      </c>
      <c r="J25" s="628">
        <v>36</v>
      </c>
      <c r="K25" s="628">
        <v>9</v>
      </c>
      <c r="L25" s="628">
        <v>9</v>
      </c>
      <c r="M25" s="840">
        <f t="shared" si="7"/>
        <v>66</v>
      </c>
      <c r="N25" s="885"/>
      <c r="O25" s="839"/>
      <c r="P25" s="839"/>
      <c r="Q25" s="839"/>
      <c r="R25" s="839"/>
      <c r="S25" s="839">
        <v>3</v>
      </c>
      <c r="T25" s="839"/>
      <c r="U25" s="839"/>
      <c r="V25" s="1049"/>
      <c r="W25" s="978"/>
      <c r="X25" s="979"/>
      <c r="Y25" s="979"/>
      <c r="Z25" s="979"/>
      <c r="AR25" s="1143" t="s">
        <v>461</v>
      </c>
      <c r="AT25" s="979"/>
      <c r="AU25" s="979"/>
      <c r="AV25" s="979"/>
      <c r="AW25" s="979"/>
      <c r="AX25" s="979"/>
      <c r="AY25" s="979"/>
      <c r="AZ25" s="979"/>
      <c r="BA25" s="979"/>
    </row>
    <row r="26" spans="1:53" s="980" customFormat="1" ht="19.5" customHeight="1">
      <c r="A26" s="1079" t="s">
        <v>494</v>
      </c>
      <c r="B26" s="1338" t="s">
        <v>111</v>
      </c>
      <c r="C26" s="1030"/>
      <c r="D26" s="964">
        <v>7</v>
      </c>
      <c r="E26" s="964"/>
      <c r="F26" s="1335"/>
      <c r="G26" s="995">
        <v>3</v>
      </c>
      <c r="H26" s="1030">
        <f>G26*30</f>
        <v>90</v>
      </c>
      <c r="I26" s="1333">
        <f>J26+K26+L26</f>
        <v>45</v>
      </c>
      <c r="J26" s="1334">
        <v>30</v>
      </c>
      <c r="K26" s="959"/>
      <c r="L26" s="959">
        <v>15</v>
      </c>
      <c r="M26" s="1335">
        <f t="shared" si="7"/>
        <v>45</v>
      </c>
      <c r="N26" s="87"/>
      <c r="O26" s="80"/>
      <c r="P26" s="80"/>
      <c r="Q26" s="80"/>
      <c r="R26" s="80"/>
      <c r="S26" s="80"/>
      <c r="T26" s="80">
        <v>3</v>
      </c>
      <c r="U26" s="839"/>
      <c r="V26" s="1049"/>
      <c r="AR26" s="1143" t="s">
        <v>490</v>
      </c>
      <c r="AT26" s="979"/>
      <c r="AU26" s="979"/>
      <c r="AV26" s="979"/>
      <c r="AW26" s="979"/>
      <c r="AX26" s="979"/>
      <c r="AY26" s="979"/>
      <c r="AZ26" s="979"/>
      <c r="BA26" s="979"/>
    </row>
    <row r="27" spans="1:53" s="20" customFormat="1" ht="39.75" customHeight="1">
      <c r="A27" s="1079" t="s">
        <v>509</v>
      </c>
      <c r="B27" s="850" t="s">
        <v>63</v>
      </c>
      <c r="C27" s="943" t="s">
        <v>45</v>
      </c>
      <c r="D27" s="55"/>
      <c r="E27" s="55"/>
      <c r="F27" s="865"/>
      <c r="G27" s="995">
        <v>4</v>
      </c>
      <c r="H27" s="952">
        <f t="shared" si="4"/>
        <v>120</v>
      </c>
      <c r="I27" s="107">
        <f t="shared" si="5"/>
        <v>45</v>
      </c>
      <c r="J27" s="57">
        <v>30</v>
      </c>
      <c r="K27" s="59"/>
      <c r="L27" s="59">
        <v>15</v>
      </c>
      <c r="M27" s="114">
        <f t="shared" si="7"/>
        <v>75</v>
      </c>
      <c r="N27" s="87"/>
      <c r="O27" s="80"/>
      <c r="P27" s="80">
        <v>3</v>
      </c>
      <c r="Q27" s="579"/>
      <c r="R27" s="579"/>
      <c r="S27" s="579"/>
      <c r="T27" s="579"/>
      <c r="U27" s="579"/>
      <c r="V27" s="581"/>
      <c r="W27" s="981"/>
      <c r="X27" s="580"/>
      <c r="Y27" s="580"/>
      <c r="Z27" s="580"/>
      <c r="AR27" s="231"/>
      <c r="AT27" s="845" t="b">
        <f t="shared" si="1"/>
        <v>1</v>
      </c>
      <c r="AU27" s="845" t="b">
        <f t="shared" si="1"/>
        <v>1</v>
      </c>
      <c r="AV27" s="845" t="b">
        <f t="shared" si="1"/>
        <v>0</v>
      </c>
      <c r="AW27" s="845" t="b">
        <f t="shared" si="1"/>
        <v>1</v>
      </c>
      <c r="AX27" s="845" t="b">
        <f t="shared" si="1"/>
        <v>1</v>
      </c>
      <c r="AY27" s="845" t="b">
        <f t="shared" si="1"/>
        <v>1</v>
      </c>
      <c r="AZ27" s="845" t="b">
        <f t="shared" si="1"/>
        <v>1</v>
      </c>
      <c r="BA27" s="845" t="b">
        <f t="shared" si="1"/>
        <v>1</v>
      </c>
    </row>
    <row r="28" spans="1:53" s="20" customFormat="1" ht="19.5" customHeight="1">
      <c r="A28" s="1079" t="s">
        <v>510</v>
      </c>
      <c r="B28" s="848" t="s">
        <v>523</v>
      </c>
      <c r="C28" s="168">
        <v>2</v>
      </c>
      <c r="D28" s="16"/>
      <c r="E28" s="16"/>
      <c r="F28" s="989"/>
      <c r="G28" s="1295">
        <v>3</v>
      </c>
      <c r="H28" s="847">
        <f>G28*30</f>
        <v>90</v>
      </c>
      <c r="I28" s="16">
        <f>L28+J28</f>
        <v>27</v>
      </c>
      <c r="J28" s="16"/>
      <c r="K28" s="16"/>
      <c r="L28" s="16">
        <v>27</v>
      </c>
      <c r="M28" s="118">
        <f t="shared" si="7"/>
        <v>63</v>
      </c>
      <c r="N28" s="167"/>
      <c r="O28" s="166">
        <v>1.5</v>
      </c>
      <c r="P28" s="58"/>
      <c r="Q28" s="58"/>
      <c r="R28" s="58"/>
      <c r="S28" s="58"/>
      <c r="T28" s="58"/>
      <c r="U28" s="58"/>
      <c r="V28" s="114"/>
      <c r="AR28" s="231" t="s">
        <v>465</v>
      </c>
      <c r="AT28" s="845" t="b">
        <f t="shared" si="1"/>
        <v>1</v>
      </c>
      <c r="AU28" s="845" t="b">
        <f t="shared" si="1"/>
        <v>0</v>
      </c>
      <c r="AV28" s="845" t="b">
        <f t="shared" si="1"/>
        <v>1</v>
      </c>
      <c r="AW28" s="845" t="b">
        <f t="shared" si="1"/>
        <v>1</v>
      </c>
      <c r="AX28" s="845" t="b">
        <f t="shared" si="1"/>
        <v>1</v>
      </c>
      <c r="AY28" s="845" t="b">
        <f t="shared" si="1"/>
        <v>1</v>
      </c>
      <c r="AZ28" s="845" t="b">
        <f t="shared" si="1"/>
        <v>1</v>
      </c>
      <c r="BA28" s="845" t="b">
        <f t="shared" si="1"/>
        <v>1</v>
      </c>
    </row>
    <row r="29" spans="1:53" s="27" customFormat="1" ht="19.5" customHeight="1">
      <c r="A29" s="1079" t="s">
        <v>618</v>
      </c>
      <c r="B29" s="850" t="s">
        <v>64</v>
      </c>
      <c r="C29" s="943"/>
      <c r="D29" s="55"/>
      <c r="E29" s="55"/>
      <c r="F29" s="865"/>
      <c r="G29" s="995">
        <f>G30+G31</f>
        <v>11.5</v>
      </c>
      <c r="H29" s="952">
        <f t="shared" si="4"/>
        <v>345</v>
      </c>
      <c r="I29" s="107">
        <f t="shared" si="5"/>
        <v>165</v>
      </c>
      <c r="J29" s="60">
        <f>J30+J31</f>
        <v>99</v>
      </c>
      <c r="K29" s="60">
        <f>K30+K31</f>
        <v>33</v>
      </c>
      <c r="L29" s="60">
        <f>L30+L31</f>
        <v>33</v>
      </c>
      <c r="M29" s="68">
        <f>M30+M31</f>
        <v>180</v>
      </c>
      <c r="N29" s="87"/>
      <c r="O29" s="80"/>
      <c r="P29" s="80"/>
      <c r="Q29" s="80"/>
      <c r="R29" s="80"/>
      <c r="S29" s="80"/>
      <c r="T29" s="80"/>
      <c r="U29" s="80"/>
      <c r="V29" s="430"/>
      <c r="W29" s="877"/>
      <c r="X29" s="292"/>
      <c r="Y29" s="292"/>
      <c r="Z29" s="292"/>
      <c r="AR29" s="1142" t="s">
        <v>368</v>
      </c>
      <c r="AT29" s="845" t="b">
        <f t="shared" si="1"/>
        <v>1</v>
      </c>
      <c r="AU29" s="845" t="b">
        <f t="shared" si="1"/>
        <v>1</v>
      </c>
      <c r="AV29" s="845" t="b">
        <f t="shared" si="1"/>
        <v>1</v>
      </c>
      <c r="AW29" s="845" t="b">
        <f t="shared" si="1"/>
        <v>1</v>
      </c>
      <c r="AX29" s="845" t="b">
        <f t="shared" si="1"/>
        <v>1</v>
      </c>
      <c r="AY29" s="845" t="b">
        <f t="shared" si="1"/>
        <v>1</v>
      </c>
      <c r="AZ29" s="845" t="b">
        <f t="shared" si="1"/>
        <v>1</v>
      </c>
      <c r="BA29" s="845" t="b">
        <f t="shared" si="1"/>
        <v>1</v>
      </c>
    </row>
    <row r="30" spans="1:53" s="980" customFormat="1" ht="19.5" customHeight="1">
      <c r="A30" s="77"/>
      <c r="B30" s="850" t="s">
        <v>64</v>
      </c>
      <c r="C30" s="955">
        <v>2</v>
      </c>
      <c r="D30" s="239"/>
      <c r="E30" s="239"/>
      <c r="F30" s="991"/>
      <c r="G30" s="995">
        <v>6</v>
      </c>
      <c r="H30" s="952">
        <f t="shared" si="4"/>
        <v>180</v>
      </c>
      <c r="I30" s="107">
        <f t="shared" si="5"/>
        <v>90</v>
      </c>
      <c r="J30" s="58">
        <v>54</v>
      </c>
      <c r="K30" s="58">
        <v>18</v>
      </c>
      <c r="L30" s="58">
        <v>18</v>
      </c>
      <c r="M30" s="114">
        <f>H30-I30</f>
        <v>90</v>
      </c>
      <c r="N30" s="240"/>
      <c r="O30" s="175">
        <v>5</v>
      </c>
      <c r="P30" s="580"/>
      <c r="Q30" s="580"/>
      <c r="R30" s="580"/>
      <c r="S30" s="580"/>
      <c r="T30" s="580"/>
      <c r="U30" s="580"/>
      <c r="V30" s="582"/>
      <c r="W30" s="978"/>
      <c r="X30" s="979"/>
      <c r="Y30" s="979"/>
      <c r="Z30" s="979"/>
      <c r="AR30" s="1143"/>
      <c r="AT30" s="845" t="b">
        <f t="shared" si="1"/>
        <v>1</v>
      </c>
      <c r="AU30" s="845" t="b">
        <f t="shared" si="1"/>
        <v>0</v>
      </c>
      <c r="AV30" s="845" t="b">
        <f t="shared" si="1"/>
        <v>1</v>
      </c>
      <c r="AW30" s="845" t="b">
        <f t="shared" si="1"/>
        <v>1</v>
      </c>
      <c r="AX30" s="845" t="b">
        <f t="shared" si="1"/>
        <v>1</v>
      </c>
      <c r="AY30" s="845" t="b">
        <f t="shared" si="1"/>
        <v>1</v>
      </c>
      <c r="AZ30" s="845" t="b">
        <f t="shared" si="1"/>
        <v>1</v>
      </c>
      <c r="BA30" s="845" t="b">
        <f t="shared" si="1"/>
        <v>1</v>
      </c>
    </row>
    <row r="31" spans="1:53" s="980" customFormat="1" ht="19.5" customHeight="1">
      <c r="A31" s="77"/>
      <c r="B31" s="850" t="s">
        <v>64</v>
      </c>
      <c r="C31" s="955">
        <v>3</v>
      </c>
      <c r="D31" s="239"/>
      <c r="E31" s="239"/>
      <c r="F31" s="991"/>
      <c r="G31" s="1070">
        <v>5.5</v>
      </c>
      <c r="H31" s="952">
        <f t="shared" si="4"/>
        <v>165</v>
      </c>
      <c r="I31" s="107">
        <f t="shared" si="5"/>
        <v>75</v>
      </c>
      <c r="J31" s="175">
        <v>45</v>
      </c>
      <c r="K31" s="175">
        <v>15</v>
      </c>
      <c r="L31" s="175">
        <v>15</v>
      </c>
      <c r="M31" s="114">
        <f>H31-I31</f>
        <v>90</v>
      </c>
      <c r="N31" s="240"/>
      <c r="O31" s="580"/>
      <c r="P31" s="175">
        <v>5</v>
      </c>
      <c r="Q31" s="580"/>
      <c r="R31" s="580"/>
      <c r="S31" s="580"/>
      <c r="T31" s="580"/>
      <c r="U31" s="580"/>
      <c r="V31" s="582"/>
      <c r="W31" s="978"/>
      <c r="X31" s="979"/>
      <c r="Y31" s="979"/>
      <c r="Z31" s="979"/>
      <c r="AR31" s="1143"/>
      <c r="AT31" s="845" t="b">
        <f t="shared" si="1"/>
        <v>1</v>
      </c>
      <c r="AU31" s="845" t="b">
        <f t="shared" si="1"/>
        <v>1</v>
      </c>
      <c r="AV31" s="845" t="b">
        <f t="shared" si="1"/>
        <v>0</v>
      </c>
      <c r="AW31" s="845" t="b">
        <f t="shared" si="1"/>
        <v>1</v>
      </c>
      <c r="AX31" s="845" t="b">
        <f t="shared" si="1"/>
        <v>1</v>
      </c>
      <c r="AY31" s="845" t="b">
        <f t="shared" si="1"/>
        <v>1</v>
      </c>
      <c r="AZ31" s="845" t="b">
        <f t="shared" si="1"/>
        <v>1</v>
      </c>
      <c r="BA31" s="845" t="b">
        <f t="shared" si="1"/>
        <v>1</v>
      </c>
    </row>
    <row r="32" spans="1:53" s="20" customFormat="1" ht="18.75" customHeight="1" thickBot="1">
      <c r="A32" s="77" t="s">
        <v>619</v>
      </c>
      <c r="B32" s="889" t="s">
        <v>521</v>
      </c>
      <c r="C32" s="893">
        <v>4</v>
      </c>
      <c r="D32" s="891"/>
      <c r="E32" s="891"/>
      <c r="F32" s="990"/>
      <c r="G32" s="1068">
        <v>4</v>
      </c>
      <c r="H32" s="890">
        <f>G32*30</f>
        <v>120</v>
      </c>
      <c r="I32" s="891">
        <f>J32+L32</f>
        <v>45</v>
      </c>
      <c r="J32" s="891">
        <v>27</v>
      </c>
      <c r="K32" s="891"/>
      <c r="L32" s="891">
        <v>18</v>
      </c>
      <c r="M32" s="289">
        <f>H32-I32</f>
        <v>75</v>
      </c>
      <c r="N32" s="894"/>
      <c r="O32" s="58"/>
      <c r="P32" s="58"/>
      <c r="Q32" s="166">
        <v>2.5</v>
      </c>
      <c r="R32" s="58"/>
      <c r="S32" s="58"/>
      <c r="T32" s="58"/>
      <c r="U32" s="58"/>
      <c r="V32" s="114"/>
      <c r="AR32" s="231" t="s">
        <v>462</v>
      </c>
      <c r="AT32" s="845" t="b">
        <f t="shared" si="1"/>
        <v>1</v>
      </c>
      <c r="AU32" s="845" t="b">
        <f t="shared" si="1"/>
        <v>1</v>
      </c>
      <c r="AV32" s="845" t="b">
        <f t="shared" si="1"/>
        <v>1</v>
      </c>
      <c r="AW32" s="845" t="b">
        <f t="shared" si="1"/>
        <v>0</v>
      </c>
      <c r="AX32" s="845" t="b">
        <f t="shared" si="1"/>
        <v>1</v>
      </c>
      <c r="AY32" s="845" t="b">
        <f t="shared" si="1"/>
        <v>1</v>
      </c>
      <c r="AZ32" s="845" t="b">
        <f t="shared" si="1"/>
        <v>1</v>
      </c>
      <c r="BA32" s="845" t="b">
        <f t="shared" si="1"/>
        <v>1</v>
      </c>
    </row>
    <row r="33" spans="1:54" s="20" customFormat="1" ht="19.5" customHeight="1" thickBot="1">
      <c r="A33" s="1719" t="s">
        <v>380</v>
      </c>
      <c r="B33" s="1721"/>
      <c r="C33" s="914"/>
      <c r="D33" s="109"/>
      <c r="E33" s="109"/>
      <c r="F33" s="994"/>
      <c r="G33" s="996">
        <f>G11+G14+G18+G21+G24+G29+G27+G15+G12+G13+G28+G32+G25+G26</f>
        <v>77.5</v>
      </c>
      <c r="H33" s="996">
        <f aca="true" t="shared" si="9" ref="H33:M33">H11+H14+H18+H21+H29+H27+H15+H12+H13+H28+H32+H25+H26</f>
        <v>2205</v>
      </c>
      <c r="I33" s="996">
        <f t="shared" si="9"/>
        <v>957</v>
      </c>
      <c r="J33" s="996">
        <f t="shared" si="9"/>
        <v>449</v>
      </c>
      <c r="K33" s="996">
        <f t="shared" si="9"/>
        <v>123</v>
      </c>
      <c r="L33" s="996">
        <f t="shared" si="9"/>
        <v>385</v>
      </c>
      <c r="M33" s="996">
        <f t="shared" si="9"/>
        <v>1248</v>
      </c>
      <c r="N33" s="1137">
        <f>SUM(N11:N32)</f>
        <v>25</v>
      </c>
      <c r="O33" s="1137">
        <f aca="true" t="shared" si="10" ref="O33:V33">SUM(O11:O32)</f>
        <v>20</v>
      </c>
      <c r="P33" s="1137">
        <f t="shared" si="10"/>
        <v>8</v>
      </c>
      <c r="Q33" s="1137">
        <f t="shared" si="10"/>
        <v>2.5</v>
      </c>
      <c r="R33" s="1137">
        <f t="shared" si="10"/>
        <v>0</v>
      </c>
      <c r="S33" s="1137">
        <f t="shared" si="10"/>
        <v>3</v>
      </c>
      <c r="T33" s="1137">
        <f t="shared" si="10"/>
        <v>3</v>
      </c>
      <c r="U33" s="1137">
        <f t="shared" si="10"/>
        <v>0</v>
      </c>
      <c r="V33" s="1137">
        <f t="shared" si="10"/>
        <v>0</v>
      </c>
      <c r="W33" s="907">
        <f>G33*30</f>
        <v>2325</v>
      </c>
      <c r="X33" s="580"/>
      <c r="Y33" s="580"/>
      <c r="Z33" s="580"/>
      <c r="AR33" s="231"/>
      <c r="AT33" s="1422">
        <f aca="true" t="shared" si="11" ref="AT33:BA33">SUMIF(AT11:AT32,FALSE,$G11:$G32)</f>
        <v>30</v>
      </c>
      <c r="AU33" s="1422">
        <f t="shared" si="11"/>
        <v>27</v>
      </c>
      <c r="AV33" s="1422">
        <f t="shared" si="11"/>
        <v>9.5</v>
      </c>
      <c r="AW33" s="1422">
        <f t="shared" si="11"/>
        <v>4</v>
      </c>
      <c r="AX33" s="1422">
        <f t="shared" si="11"/>
        <v>0</v>
      </c>
      <c r="AY33" s="1422">
        <f t="shared" si="11"/>
        <v>0</v>
      </c>
      <c r="AZ33" s="1422">
        <f t="shared" si="11"/>
        <v>0</v>
      </c>
      <c r="BA33" s="1422">
        <f t="shared" si="11"/>
        <v>0</v>
      </c>
      <c r="BB33" s="1428">
        <f>SUM(AT33:BA33)</f>
        <v>70.5</v>
      </c>
    </row>
    <row r="34" spans="1:53" s="27" customFormat="1" ht="19.5" customHeight="1" thickBot="1">
      <c r="A34" s="1725" t="s">
        <v>506</v>
      </c>
      <c r="B34" s="1726"/>
      <c r="C34" s="1726"/>
      <c r="D34" s="1726"/>
      <c r="E34" s="1726"/>
      <c r="F34" s="1726"/>
      <c r="G34" s="1726"/>
      <c r="H34" s="1727"/>
      <c r="I34" s="1727"/>
      <c r="J34" s="1727"/>
      <c r="K34" s="1727"/>
      <c r="L34" s="1727"/>
      <c r="M34" s="1727"/>
      <c r="N34" s="1726"/>
      <c r="O34" s="1726"/>
      <c r="P34" s="1726"/>
      <c r="Q34" s="1726"/>
      <c r="R34" s="1726"/>
      <c r="S34" s="1726"/>
      <c r="T34" s="1726"/>
      <c r="U34" s="1726"/>
      <c r="V34" s="1728"/>
      <c r="W34" s="877"/>
      <c r="X34" s="292"/>
      <c r="Y34" s="292"/>
      <c r="Z34" s="292"/>
      <c r="AR34" s="1142"/>
      <c r="AT34" s="292"/>
      <c r="AU34" s="292"/>
      <c r="AV34" s="292"/>
      <c r="AW34" s="292"/>
      <c r="AX34" s="292"/>
      <c r="AY34" s="292"/>
      <c r="AZ34" s="292"/>
      <c r="BA34" s="292"/>
    </row>
    <row r="35" spans="1:53" s="27" customFormat="1" ht="19.5" customHeight="1">
      <c r="A35" s="897" t="s">
        <v>169</v>
      </c>
      <c r="B35" s="853" t="s">
        <v>71</v>
      </c>
      <c r="C35" s="851" t="s">
        <v>45</v>
      </c>
      <c r="D35" s="23"/>
      <c r="E35" s="23"/>
      <c r="F35" s="144"/>
      <c r="G35" s="1074">
        <v>4</v>
      </c>
      <c r="H35" s="168">
        <f>G35*30</f>
        <v>120</v>
      </c>
      <c r="I35" s="36">
        <f>SUM(J35:L35)</f>
        <v>60</v>
      </c>
      <c r="J35" s="24">
        <v>30</v>
      </c>
      <c r="K35" s="25">
        <v>15</v>
      </c>
      <c r="L35" s="25">
        <v>15</v>
      </c>
      <c r="M35" s="118">
        <f>H35-I35</f>
        <v>60</v>
      </c>
      <c r="N35" s="87"/>
      <c r="O35" s="80"/>
      <c r="P35" s="80">
        <v>4</v>
      </c>
      <c r="Q35" s="80"/>
      <c r="R35" s="80"/>
      <c r="S35" s="80"/>
      <c r="T35" s="80"/>
      <c r="U35" s="80"/>
      <c r="V35" s="430"/>
      <c r="X35" s="27" t="s">
        <v>354</v>
      </c>
      <c r="AB35" s="20" t="s">
        <v>364</v>
      </c>
      <c r="AC35" s="20">
        <f aca="true" t="shared" si="12" ref="AC35:AN35">COUNTIF($F38:$F48,AC$9)</f>
        <v>0</v>
      </c>
      <c r="AD35" s="20">
        <f t="shared" si="12"/>
        <v>0</v>
      </c>
      <c r="AE35" s="20">
        <f t="shared" si="12"/>
        <v>0</v>
      </c>
      <c r="AF35" s="20">
        <f t="shared" si="12"/>
        <v>0</v>
      </c>
      <c r="AG35" s="20">
        <f t="shared" si="12"/>
        <v>0</v>
      </c>
      <c r="AH35" s="20">
        <f t="shared" si="12"/>
        <v>0</v>
      </c>
      <c r="AI35" s="20">
        <f t="shared" si="12"/>
        <v>1</v>
      </c>
      <c r="AJ35" s="20">
        <f t="shared" si="12"/>
        <v>0</v>
      </c>
      <c r="AK35" s="20">
        <f t="shared" si="12"/>
        <v>0</v>
      </c>
      <c r="AL35" s="20">
        <f t="shared" si="12"/>
        <v>0</v>
      </c>
      <c r="AM35" s="20">
        <f t="shared" si="12"/>
        <v>0</v>
      </c>
      <c r="AN35" s="20">
        <f t="shared" si="12"/>
        <v>0</v>
      </c>
      <c r="AR35" s="1142" t="s">
        <v>460</v>
      </c>
      <c r="AT35" s="845" t="b">
        <f aca="true" t="shared" si="13" ref="AT35:BA53">ISBLANK(N35)</f>
        <v>1</v>
      </c>
      <c r="AU35" s="845" t="b">
        <f t="shared" si="13"/>
        <v>1</v>
      </c>
      <c r="AV35" s="845" t="b">
        <f t="shared" si="13"/>
        <v>0</v>
      </c>
      <c r="AW35" s="845" t="b">
        <f t="shared" si="13"/>
        <v>1</v>
      </c>
      <c r="AX35" s="845" t="b">
        <f t="shared" si="13"/>
        <v>1</v>
      </c>
      <c r="AY35" s="845" t="b">
        <f t="shared" si="13"/>
        <v>1</v>
      </c>
      <c r="AZ35" s="845" t="b">
        <f t="shared" si="13"/>
        <v>1</v>
      </c>
      <c r="BA35" s="845" t="b">
        <f t="shared" si="13"/>
        <v>1</v>
      </c>
    </row>
    <row r="36" spans="1:53" s="27" customFormat="1" ht="19.5" customHeight="1" thickBot="1">
      <c r="A36" s="897" t="s">
        <v>170</v>
      </c>
      <c r="B36" s="853" t="s">
        <v>73</v>
      </c>
      <c r="C36" s="847"/>
      <c r="D36" s="16">
        <v>3</v>
      </c>
      <c r="E36" s="16"/>
      <c r="F36" s="989"/>
      <c r="G36" s="1074">
        <v>3.5</v>
      </c>
      <c r="H36" s="168">
        <f>G36*30</f>
        <v>105</v>
      </c>
      <c r="I36" s="36">
        <f>SUM(J36:L36)</f>
        <v>54</v>
      </c>
      <c r="J36" s="24">
        <v>36</v>
      </c>
      <c r="K36" s="25">
        <v>9</v>
      </c>
      <c r="L36" s="25">
        <v>9</v>
      </c>
      <c r="M36" s="118">
        <f>H36-I36</f>
        <v>51</v>
      </c>
      <c r="N36" s="87"/>
      <c r="O36" s="80"/>
      <c r="P36" s="80">
        <v>3</v>
      </c>
      <c r="Q36" s="80"/>
      <c r="R36" s="80"/>
      <c r="S36" s="80"/>
      <c r="T36" s="80"/>
      <c r="U36" s="80"/>
      <c r="V36" s="430"/>
      <c r="X36" s="27" t="s">
        <v>354</v>
      </c>
      <c r="AR36" s="1142" t="s">
        <v>460</v>
      </c>
      <c r="AT36" s="845" t="b">
        <f t="shared" si="13"/>
        <v>1</v>
      </c>
      <c r="AU36" s="845" t="b">
        <f t="shared" si="13"/>
        <v>1</v>
      </c>
      <c r="AV36" s="845" t="b">
        <f t="shared" si="13"/>
        <v>0</v>
      </c>
      <c r="AW36" s="845" t="b">
        <f t="shared" si="13"/>
        <v>1</v>
      </c>
      <c r="AX36" s="845" t="b">
        <f t="shared" si="13"/>
        <v>1</v>
      </c>
      <c r="AY36" s="845" t="b">
        <f t="shared" si="13"/>
        <v>1</v>
      </c>
      <c r="AZ36" s="845" t="b">
        <f t="shared" si="13"/>
        <v>1</v>
      </c>
      <c r="BA36" s="845" t="b">
        <f t="shared" si="13"/>
        <v>1</v>
      </c>
    </row>
    <row r="37" spans="1:53" s="27" customFormat="1" ht="18.75" customHeight="1">
      <c r="A37" s="897" t="s">
        <v>171</v>
      </c>
      <c r="B37" s="880" t="s">
        <v>68</v>
      </c>
      <c r="C37" s="852" t="s">
        <v>46</v>
      </c>
      <c r="D37" s="29"/>
      <c r="E37" s="29"/>
      <c r="F37" s="1016"/>
      <c r="G37" s="1075">
        <v>4.5</v>
      </c>
      <c r="H37" s="882">
        <f>G37*30</f>
        <v>135</v>
      </c>
      <c r="I37" s="883">
        <f>J37+K37+L37</f>
        <v>54</v>
      </c>
      <c r="J37" s="883">
        <v>36</v>
      </c>
      <c r="K37" s="883"/>
      <c r="L37" s="883">
        <v>18</v>
      </c>
      <c r="M37" s="884">
        <f>H37-I37</f>
        <v>81</v>
      </c>
      <c r="N37" s="885"/>
      <c r="O37" s="839"/>
      <c r="P37" s="839"/>
      <c r="Q37" s="839">
        <v>3</v>
      </c>
      <c r="R37" s="839"/>
      <c r="S37" s="839"/>
      <c r="T37" s="839"/>
      <c r="U37" s="839"/>
      <c r="V37" s="1049"/>
      <c r="W37" s="877"/>
      <c r="X37" s="292"/>
      <c r="Y37" s="292" t="s">
        <v>354</v>
      </c>
      <c r="Z37" s="292"/>
      <c r="AB37" s="20"/>
      <c r="AC37" s="1747" t="s">
        <v>32</v>
      </c>
      <c r="AD37" s="1732"/>
      <c r="AE37" s="1732"/>
      <c r="AF37" s="1732" t="s">
        <v>33</v>
      </c>
      <c r="AG37" s="1732"/>
      <c r="AH37" s="1732"/>
      <c r="AI37" s="1732" t="s">
        <v>34</v>
      </c>
      <c r="AJ37" s="1732"/>
      <c r="AK37" s="1732"/>
      <c r="AL37" s="1732" t="s">
        <v>35</v>
      </c>
      <c r="AM37" s="1732"/>
      <c r="AN37" s="1746"/>
      <c r="AR37" s="1142" t="s">
        <v>460</v>
      </c>
      <c r="AT37" s="845" t="b">
        <f t="shared" si="13"/>
        <v>1</v>
      </c>
      <c r="AU37" s="845" t="b">
        <f t="shared" si="13"/>
        <v>1</v>
      </c>
      <c r="AV37" s="845" t="b">
        <f t="shared" si="13"/>
        <v>1</v>
      </c>
      <c r="AW37" s="845" t="b">
        <f t="shared" si="13"/>
        <v>0</v>
      </c>
      <c r="AX37" s="845" t="b">
        <f t="shared" si="13"/>
        <v>1</v>
      </c>
      <c r="AY37" s="845" t="b">
        <f t="shared" si="13"/>
        <v>1</v>
      </c>
      <c r="AZ37" s="845" t="b">
        <f t="shared" si="13"/>
        <v>1</v>
      </c>
      <c r="BA37" s="845" t="b">
        <f t="shared" si="13"/>
        <v>1</v>
      </c>
    </row>
    <row r="38" spans="1:53" s="27" customFormat="1" ht="19.5" customHeight="1">
      <c r="A38" s="897" t="s">
        <v>388</v>
      </c>
      <c r="B38" s="853" t="s">
        <v>69</v>
      </c>
      <c r="C38" s="851" t="s">
        <v>46</v>
      </c>
      <c r="D38" s="29"/>
      <c r="E38" s="29"/>
      <c r="F38" s="507"/>
      <c r="G38" s="1076">
        <v>6.5</v>
      </c>
      <c r="H38" s="871">
        <f>G38*30</f>
        <v>195</v>
      </c>
      <c r="I38" s="25">
        <f>J38+K38+L38</f>
        <v>90</v>
      </c>
      <c r="J38" s="25">
        <v>54</v>
      </c>
      <c r="K38" s="25">
        <v>18</v>
      </c>
      <c r="L38" s="25">
        <v>18</v>
      </c>
      <c r="M38" s="872">
        <f>H38-I38</f>
        <v>105</v>
      </c>
      <c r="N38" s="87"/>
      <c r="O38" s="80"/>
      <c r="P38" s="80"/>
      <c r="Q38" s="80">
        <v>5</v>
      </c>
      <c r="R38" s="80"/>
      <c r="S38" s="80"/>
      <c r="T38" s="80"/>
      <c r="U38" s="80"/>
      <c r="V38" s="430"/>
      <c r="W38" s="877"/>
      <c r="X38" s="292" t="s">
        <v>354</v>
      </c>
      <c r="Y38" s="292"/>
      <c r="Z38" s="292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R38" s="1142" t="s">
        <v>460</v>
      </c>
      <c r="AT38" s="845" t="b">
        <f t="shared" si="13"/>
        <v>1</v>
      </c>
      <c r="AU38" s="845" t="b">
        <f t="shared" si="13"/>
        <v>1</v>
      </c>
      <c r="AV38" s="845" t="b">
        <f t="shared" si="13"/>
        <v>1</v>
      </c>
      <c r="AW38" s="845" t="b">
        <f t="shared" si="13"/>
        <v>0</v>
      </c>
      <c r="AX38" s="845" t="b">
        <f t="shared" si="13"/>
        <v>1</v>
      </c>
      <c r="AY38" s="845" t="b">
        <f t="shared" si="13"/>
        <v>1</v>
      </c>
      <c r="AZ38" s="845" t="b">
        <f t="shared" si="13"/>
        <v>1</v>
      </c>
      <c r="BA38" s="845" t="b">
        <f t="shared" si="13"/>
        <v>1</v>
      </c>
    </row>
    <row r="39" spans="1:53" s="27" customFormat="1" ht="19.5" customHeight="1">
      <c r="A39" s="897" t="s">
        <v>172</v>
      </c>
      <c r="B39" s="853" t="s">
        <v>419</v>
      </c>
      <c r="C39" s="851"/>
      <c r="D39" s="23"/>
      <c r="E39" s="23"/>
      <c r="F39" s="507" t="s">
        <v>46</v>
      </c>
      <c r="G39" s="1074">
        <v>1</v>
      </c>
      <c r="H39" s="168">
        <f>G39*30</f>
        <v>30</v>
      </c>
      <c r="I39" s="36">
        <f>SUM(J39:L39)</f>
        <v>18</v>
      </c>
      <c r="J39" s="24"/>
      <c r="K39" s="25"/>
      <c r="L39" s="25">
        <v>18</v>
      </c>
      <c r="M39" s="118">
        <f>H39-I39</f>
        <v>12</v>
      </c>
      <c r="N39" s="87"/>
      <c r="O39" s="80"/>
      <c r="P39" s="80"/>
      <c r="Q39" s="80">
        <v>1</v>
      </c>
      <c r="R39" s="80"/>
      <c r="S39" s="80"/>
      <c r="T39" s="80"/>
      <c r="U39" s="80"/>
      <c r="V39" s="430"/>
      <c r="AB39" s="20" t="s">
        <v>363</v>
      </c>
      <c r="AC39" s="20">
        <f aca="true" t="shared" si="14" ref="AC39:AN39">COUNTIF($E38:$E48,AC$9)</f>
        <v>0</v>
      </c>
      <c r="AD39" s="20">
        <f t="shared" si="14"/>
        <v>0</v>
      </c>
      <c r="AE39" s="20">
        <f t="shared" si="14"/>
        <v>0</v>
      </c>
      <c r="AF39" s="20">
        <f t="shared" si="14"/>
        <v>0</v>
      </c>
      <c r="AG39" s="20">
        <f t="shared" si="14"/>
        <v>0</v>
      </c>
      <c r="AH39" s="20">
        <f t="shared" si="14"/>
        <v>0</v>
      </c>
      <c r="AI39" s="20">
        <f t="shared" si="14"/>
        <v>0</v>
      </c>
      <c r="AJ39" s="20">
        <f t="shared" si="14"/>
        <v>0</v>
      </c>
      <c r="AK39" s="20">
        <f t="shared" si="14"/>
        <v>0</v>
      </c>
      <c r="AL39" s="20">
        <f t="shared" si="14"/>
        <v>0</v>
      </c>
      <c r="AM39" s="20">
        <f t="shared" si="14"/>
        <v>0</v>
      </c>
      <c r="AN39" s="20">
        <f t="shared" si="14"/>
        <v>0</v>
      </c>
      <c r="AR39" s="1142" t="s">
        <v>460</v>
      </c>
      <c r="AT39" s="845" t="b">
        <f t="shared" si="13"/>
        <v>1</v>
      </c>
      <c r="AU39" s="845" t="b">
        <f t="shared" si="13"/>
        <v>1</v>
      </c>
      <c r="AV39" s="845" t="b">
        <f t="shared" si="13"/>
        <v>1</v>
      </c>
      <c r="AW39" s="845" t="b">
        <f t="shared" si="13"/>
        <v>0</v>
      </c>
      <c r="AX39" s="845" t="b">
        <f t="shared" si="13"/>
        <v>1</v>
      </c>
      <c r="AY39" s="845" t="b">
        <f t="shared" si="13"/>
        <v>1</v>
      </c>
      <c r="AZ39" s="845" t="b">
        <f t="shared" si="13"/>
        <v>1</v>
      </c>
      <c r="BA39" s="845" t="b">
        <f t="shared" si="13"/>
        <v>1</v>
      </c>
    </row>
    <row r="40" spans="1:53" s="20" customFormat="1" ht="19.5" customHeight="1">
      <c r="A40" s="897" t="s">
        <v>173</v>
      </c>
      <c r="B40" s="853" t="s">
        <v>110</v>
      </c>
      <c r="C40" s="851" t="s">
        <v>47</v>
      </c>
      <c r="D40" s="23"/>
      <c r="E40" s="23"/>
      <c r="F40" s="507"/>
      <c r="G40" s="1076">
        <v>7</v>
      </c>
      <c r="H40" s="168">
        <f aca="true" t="shared" si="15" ref="H40:H53">G40*30</f>
        <v>210</v>
      </c>
      <c r="I40" s="36">
        <f>SUM(J40:L40)</f>
        <v>90</v>
      </c>
      <c r="J40" s="24">
        <v>45</v>
      </c>
      <c r="K40" s="25">
        <v>30</v>
      </c>
      <c r="L40" s="25">
        <v>15</v>
      </c>
      <c r="M40" s="118">
        <f aca="true" t="shared" si="16" ref="M40:M53">H40-I40</f>
        <v>120</v>
      </c>
      <c r="N40" s="87"/>
      <c r="O40" s="80"/>
      <c r="P40" s="80"/>
      <c r="Q40" s="80"/>
      <c r="R40" s="80">
        <v>6</v>
      </c>
      <c r="S40" s="80"/>
      <c r="T40" s="80"/>
      <c r="U40" s="580"/>
      <c r="V40" s="430"/>
      <c r="Y40" s="20" t="s">
        <v>354</v>
      </c>
      <c r="AR40" s="1142" t="s">
        <v>460</v>
      </c>
      <c r="AT40" s="845" t="b">
        <f t="shared" si="13"/>
        <v>1</v>
      </c>
      <c r="AU40" s="845" t="b">
        <f t="shared" si="13"/>
        <v>1</v>
      </c>
      <c r="AV40" s="845" t="b">
        <f t="shared" si="13"/>
        <v>1</v>
      </c>
      <c r="AW40" s="845" t="b">
        <f t="shared" si="13"/>
        <v>1</v>
      </c>
      <c r="AX40" s="845" t="b">
        <f t="shared" si="13"/>
        <v>0</v>
      </c>
      <c r="AY40" s="845" t="b">
        <f t="shared" si="13"/>
        <v>1</v>
      </c>
      <c r="AZ40" s="845" t="b">
        <f t="shared" si="13"/>
        <v>1</v>
      </c>
      <c r="BA40" s="845" t="b">
        <f t="shared" si="13"/>
        <v>1</v>
      </c>
    </row>
    <row r="41" spans="1:53" s="27" customFormat="1" ht="19.5" customHeight="1">
      <c r="A41" s="897" t="s">
        <v>174</v>
      </c>
      <c r="B41" s="853" t="s">
        <v>418</v>
      </c>
      <c r="C41" s="851"/>
      <c r="D41" s="23"/>
      <c r="E41" s="23"/>
      <c r="F41" s="272">
        <v>5</v>
      </c>
      <c r="G41" s="1074">
        <v>1</v>
      </c>
      <c r="H41" s="168">
        <f t="shared" si="15"/>
        <v>30</v>
      </c>
      <c r="I41" s="36">
        <f>SUM(J41:L41)</f>
        <v>15</v>
      </c>
      <c r="J41" s="24"/>
      <c r="K41" s="25"/>
      <c r="L41" s="25">
        <v>15</v>
      </c>
      <c r="M41" s="118">
        <f t="shared" si="16"/>
        <v>15</v>
      </c>
      <c r="N41" s="87"/>
      <c r="O41" s="80"/>
      <c r="P41" s="80"/>
      <c r="Q41" s="80"/>
      <c r="R41" s="80">
        <v>1</v>
      </c>
      <c r="S41" s="80"/>
      <c r="T41" s="80"/>
      <c r="U41" s="580"/>
      <c r="V41" s="430"/>
      <c r="Y41" s="27" t="s">
        <v>354</v>
      </c>
      <c r="AR41" s="1142" t="s">
        <v>460</v>
      </c>
      <c r="AT41" s="845" t="b">
        <f t="shared" si="13"/>
        <v>1</v>
      </c>
      <c r="AU41" s="845" t="b">
        <f t="shared" si="13"/>
        <v>1</v>
      </c>
      <c r="AV41" s="845" t="b">
        <f t="shared" si="13"/>
        <v>1</v>
      </c>
      <c r="AW41" s="845" t="b">
        <f t="shared" si="13"/>
        <v>1</v>
      </c>
      <c r="AX41" s="845" t="b">
        <f t="shared" si="13"/>
        <v>0</v>
      </c>
      <c r="AY41" s="845" t="b">
        <f t="shared" si="13"/>
        <v>1</v>
      </c>
      <c r="AZ41" s="845" t="b">
        <f t="shared" si="13"/>
        <v>1</v>
      </c>
      <c r="BA41" s="845" t="b">
        <f t="shared" si="13"/>
        <v>1</v>
      </c>
    </row>
    <row r="42" spans="1:53" s="27" customFormat="1" ht="19.5" customHeight="1">
      <c r="A42" s="897" t="s">
        <v>290</v>
      </c>
      <c r="B42" s="853" t="s">
        <v>75</v>
      </c>
      <c r="C42" s="852" t="s">
        <v>47</v>
      </c>
      <c r="D42" s="29"/>
      <c r="E42" s="29"/>
      <c r="F42" s="507"/>
      <c r="G42" s="1076">
        <v>4.5</v>
      </c>
      <c r="H42" s="871">
        <f t="shared" si="15"/>
        <v>135</v>
      </c>
      <c r="I42" s="25">
        <f>J42+K42+L42</f>
        <v>60</v>
      </c>
      <c r="J42" s="25">
        <v>30</v>
      </c>
      <c r="K42" s="25">
        <v>15</v>
      </c>
      <c r="L42" s="25">
        <v>15</v>
      </c>
      <c r="M42" s="872">
        <f t="shared" si="16"/>
        <v>75</v>
      </c>
      <c r="N42" s="87"/>
      <c r="O42" s="80"/>
      <c r="P42" s="80"/>
      <c r="Q42" s="80"/>
      <c r="R42" s="80">
        <v>4</v>
      </c>
      <c r="S42" s="80"/>
      <c r="T42" s="80"/>
      <c r="U42" s="80"/>
      <c r="V42" s="430"/>
      <c r="Y42" s="27" t="s">
        <v>354</v>
      </c>
      <c r="AR42" s="1142" t="s">
        <v>460</v>
      </c>
      <c r="AT42" s="845" t="b">
        <f t="shared" si="13"/>
        <v>1</v>
      </c>
      <c r="AU42" s="845" t="b">
        <f t="shared" si="13"/>
        <v>1</v>
      </c>
      <c r="AV42" s="845" t="b">
        <f t="shared" si="13"/>
        <v>1</v>
      </c>
      <c r="AW42" s="845" t="b">
        <f t="shared" si="13"/>
        <v>1</v>
      </c>
      <c r="AX42" s="845" t="b">
        <f t="shared" si="13"/>
        <v>0</v>
      </c>
      <c r="AY42" s="845" t="b">
        <f t="shared" si="13"/>
        <v>1</v>
      </c>
      <c r="AZ42" s="845" t="b">
        <f t="shared" si="13"/>
        <v>1</v>
      </c>
      <c r="BA42" s="845" t="b">
        <f t="shared" si="13"/>
        <v>1</v>
      </c>
    </row>
    <row r="43" spans="1:53" s="27" customFormat="1" ht="19.5" customHeight="1">
      <c r="A43" s="897" t="s">
        <v>294</v>
      </c>
      <c r="B43" s="853" t="s">
        <v>79</v>
      </c>
      <c r="C43" s="851" t="s">
        <v>47</v>
      </c>
      <c r="D43" s="23"/>
      <c r="E43" s="23"/>
      <c r="F43" s="507"/>
      <c r="G43" s="1076">
        <v>4</v>
      </c>
      <c r="H43" s="167">
        <f t="shared" si="15"/>
        <v>120</v>
      </c>
      <c r="I43" s="271">
        <f>SUM(J43:L43)</f>
        <v>45</v>
      </c>
      <c r="J43" s="24">
        <v>30</v>
      </c>
      <c r="K43" s="25">
        <v>15</v>
      </c>
      <c r="L43" s="25"/>
      <c r="M43" s="118">
        <f t="shared" si="16"/>
        <v>75</v>
      </c>
      <c r="N43" s="69"/>
      <c r="O43" s="21"/>
      <c r="P43" s="21"/>
      <c r="Q43" s="21"/>
      <c r="R43" s="21">
        <v>3</v>
      </c>
      <c r="S43" s="21"/>
      <c r="T43" s="21"/>
      <c r="U43" s="21"/>
      <c r="V43" s="70"/>
      <c r="Y43" s="27" t="s">
        <v>354</v>
      </c>
      <c r="AB43" s="20"/>
      <c r="AC43" s="298">
        <v>1</v>
      </c>
      <c r="AD43" s="163" t="s">
        <v>343</v>
      </c>
      <c r="AE43" s="163" t="s">
        <v>344</v>
      </c>
      <c r="AF43" s="163">
        <v>3</v>
      </c>
      <c r="AG43" s="163" t="s">
        <v>345</v>
      </c>
      <c r="AH43" s="163" t="s">
        <v>346</v>
      </c>
      <c r="AI43" s="163">
        <v>5</v>
      </c>
      <c r="AJ43" s="163" t="s">
        <v>347</v>
      </c>
      <c r="AK43" s="163" t="s">
        <v>348</v>
      </c>
      <c r="AL43" s="163">
        <v>7</v>
      </c>
      <c r="AM43" s="163" t="s">
        <v>349</v>
      </c>
      <c r="AN43" s="299" t="s">
        <v>350</v>
      </c>
      <c r="AR43" s="1142" t="s">
        <v>460</v>
      </c>
      <c r="AT43" s="845" t="b">
        <f t="shared" si="13"/>
        <v>1</v>
      </c>
      <c r="AU43" s="845" t="b">
        <f t="shared" si="13"/>
        <v>1</v>
      </c>
      <c r="AV43" s="845" t="b">
        <f t="shared" si="13"/>
        <v>1</v>
      </c>
      <c r="AW43" s="845" t="b">
        <f t="shared" si="13"/>
        <v>1</v>
      </c>
      <c r="AX43" s="845" t="b">
        <f t="shared" si="13"/>
        <v>0</v>
      </c>
      <c r="AY43" s="845" t="b">
        <f t="shared" si="13"/>
        <v>1</v>
      </c>
      <c r="AZ43" s="845" t="b">
        <f t="shared" si="13"/>
        <v>1</v>
      </c>
      <c r="BA43" s="845" t="b">
        <f t="shared" si="13"/>
        <v>1</v>
      </c>
    </row>
    <row r="44" spans="1:53" s="27" customFormat="1" ht="19.5" customHeight="1">
      <c r="A44" s="897" t="s">
        <v>389</v>
      </c>
      <c r="B44" s="853" t="s">
        <v>72</v>
      </c>
      <c r="C44" s="851"/>
      <c r="D44" s="23" t="s">
        <v>47</v>
      </c>
      <c r="E44" s="23"/>
      <c r="F44" s="507"/>
      <c r="G44" s="1075">
        <v>4.5</v>
      </c>
      <c r="H44" s="882">
        <f t="shared" si="15"/>
        <v>135</v>
      </c>
      <c r="I44" s="883">
        <f>J44+K44+L44</f>
        <v>60</v>
      </c>
      <c r="J44" s="883">
        <v>30</v>
      </c>
      <c r="K44" s="883">
        <v>30</v>
      </c>
      <c r="L44" s="883"/>
      <c r="M44" s="884">
        <f t="shared" si="16"/>
        <v>75</v>
      </c>
      <c r="N44" s="87"/>
      <c r="O44" s="80"/>
      <c r="P44" s="80"/>
      <c r="Q44" s="80"/>
      <c r="R44" s="80">
        <v>4</v>
      </c>
      <c r="S44" s="80"/>
      <c r="T44" s="80"/>
      <c r="U44" s="80"/>
      <c r="V44" s="430"/>
      <c r="AR44" s="1142" t="s">
        <v>460</v>
      </c>
      <c r="AT44" s="845" t="b">
        <f t="shared" si="13"/>
        <v>1</v>
      </c>
      <c r="AU44" s="845" t="b">
        <f t="shared" si="13"/>
        <v>1</v>
      </c>
      <c r="AV44" s="845" t="b">
        <f t="shared" si="13"/>
        <v>1</v>
      </c>
      <c r="AW44" s="845" t="b">
        <f t="shared" si="13"/>
        <v>1</v>
      </c>
      <c r="AX44" s="845" t="b">
        <f t="shared" si="13"/>
        <v>0</v>
      </c>
      <c r="AY44" s="845" t="b">
        <f t="shared" si="13"/>
        <v>1</v>
      </c>
      <c r="AZ44" s="845" t="b">
        <f t="shared" si="13"/>
        <v>1</v>
      </c>
      <c r="BA44" s="845" t="b">
        <f t="shared" si="13"/>
        <v>1</v>
      </c>
    </row>
    <row r="45" spans="1:53" s="27" customFormat="1" ht="19.5" customHeight="1">
      <c r="A45" s="897" t="s">
        <v>390</v>
      </c>
      <c r="B45" s="853" t="s">
        <v>82</v>
      </c>
      <c r="C45" s="855" t="s">
        <v>48</v>
      </c>
      <c r="D45" s="37"/>
      <c r="E45" s="37"/>
      <c r="F45" s="143"/>
      <c r="G45" s="1076">
        <v>5.5</v>
      </c>
      <c r="H45" s="871">
        <f t="shared" si="15"/>
        <v>165</v>
      </c>
      <c r="I45" s="25">
        <f>J45+K45+L45</f>
        <v>72</v>
      </c>
      <c r="J45" s="25">
        <v>36</v>
      </c>
      <c r="K45" s="25"/>
      <c r="L45" s="25">
        <v>36</v>
      </c>
      <c r="M45" s="872">
        <f t="shared" si="16"/>
        <v>93</v>
      </c>
      <c r="N45" s="69"/>
      <c r="O45" s="21"/>
      <c r="P45" s="21"/>
      <c r="Q45" s="21"/>
      <c r="R45" s="21"/>
      <c r="S45" s="21">
        <v>4</v>
      </c>
      <c r="T45" s="21"/>
      <c r="U45" s="181"/>
      <c r="V45" s="70"/>
      <c r="AB45" s="20" t="s">
        <v>361</v>
      </c>
      <c r="AC45" s="20">
        <f aca="true" t="shared" si="17" ref="AC45:AN45">COUNTIF($C49:$C53,AC$9)</f>
        <v>0</v>
      </c>
      <c r="AD45" s="20">
        <f t="shared" si="17"/>
        <v>0</v>
      </c>
      <c r="AE45" s="20">
        <f t="shared" si="17"/>
        <v>0</v>
      </c>
      <c r="AF45" s="20">
        <f t="shared" si="17"/>
        <v>0</v>
      </c>
      <c r="AG45" s="20">
        <f t="shared" si="17"/>
        <v>0</v>
      </c>
      <c r="AH45" s="20">
        <f t="shared" si="17"/>
        <v>0</v>
      </c>
      <c r="AI45" s="20">
        <f t="shared" si="17"/>
        <v>0</v>
      </c>
      <c r="AJ45" s="20">
        <f t="shared" si="17"/>
        <v>0</v>
      </c>
      <c r="AK45" s="20">
        <f t="shared" si="17"/>
        <v>0</v>
      </c>
      <c r="AL45" s="20">
        <f t="shared" si="17"/>
        <v>2</v>
      </c>
      <c r="AM45" s="20">
        <f t="shared" si="17"/>
        <v>0</v>
      </c>
      <c r="AN45" s="20">
        <f t="shared" si="17"/>
        <v>0</v>
      </c>
      <c r="AR45" s="1142" t="s">
        <v>460</v>
      </c>
      <c r="AT45" s="845" t="b">
        <f t="shared" si="13"/>
        <v>1</v>
      </c>
      <c r="AU45" s="845" t="b">
        <f t="shared" si="13"/>
        <v>1</v>
      </c>
      <c r="AV45" s="845" t="b">
        <f t="shared" si="13"/>
        <v>1</v>
      </c>
      <c r="AW45" s="845" t="b">
        <f t="shared" si="13"/>
        <v>1</v>
      </c>
      <c r="AX45" s="845" t="b">
        <f t="shared" si="13"/>
        <v>1</v>
      </c>
      <c r="AY45" s="845" t="b">
        <f t="shared" si="13"/>
        <v>0</v>
      </c>
      <c r="AZ45" s="845" t="b">
        <f t="shared" si="13"/>
        <v>1</v>
      </c>
      <c r="BA45" s="845" t="b">
        <f t="shared" si="13"/>
        <v>1</v>
      </c>
    </row>
    <row r="46" spans="1:53" s="27" customFormat="1" ht="19.5" customHeight="1">
      <c r="A46" s="897" t="s">
        <v>391</v>
      </c>
      <c r="B46" s="1260" t="s">
        <v>420</v>
      </c>
      <c r="C46" s="948" t="s">
        <v>48</v>
      </c>
      <c r="D46" s="284"/>
      <c r="E46" s="284"/>
      <c r="F46" s="1017"/>
      <c r="G46" s="1076">
        <v>5.5</v>
      </c>
      <c r="H46" s="871">
        <f t="shared" si="15"/>
        <v>165</v>
      </c>
      <c r="I46" s="25">
        <f>J46+K46+L46</f>
        <v>72</v>
      </c>
      <c r="J46" s="25">
        <v>36</v>
      </c>
      <c r="K46" s="25"/>
      <c r="L46" s="25">
        <v>36</v>
      </c>
      <c r="M46" s="872">
        <f t="shared" si="16"/>
        <v>93</v>
      </c>
      <c r="N46" s="87"/>
      <c r="O46" s="80"/>
      <c r="P46" s="80"/>
      <c r="Q46" s="80"/>
      <c r="R46" s="80"/>
      <c r="S46" s="80">
        <v>4</v>
      </c>
      <c r="T46" s="80"/>
      <c r="U46" s="80"/>
      <c r="V46" s="430"/>
      <c r="AR46" s="1142" t="s">
        <v>460</v>
      </c>
      <c r="AT46" s="845" t="b">
        <f t="shared" si="13"/>
        <v>1</v>
      </c>
      <c r="AU46" s="845" t="b">
        <f t="shared" si="13"/>
        <v>1</v>
      </c>
      <c r="AV46" s="845" t="b">
        <f t="shared" si="13"/>
        <v>1</v>
      </c>
      <c r="AW46" s="845" t="b">
        <f t="shared" si="13"/>
        <v>1</v>
      </c>
      <c r="AX46" s="845" t="b">
        <f t="shared" si="13"/>
        <v>1</v>
      </c>
      <c r="AY46" s="845" t="b">
        <f t="shared" si="13"/>
        <v>0</v>
      </c>
      <c r="AZ46" s="845" t="b">
        <f t="shared" si="13"/>
        <v>1</v>
      </c>
      <c r="BA46" s="845" t="b">
        <f t="shared" si="13"/>
        <v>1</v>
      </c>
    </row>
    <row r="47" spans="1:53" s="27" customFormat="1" ht="22.5" customHeight="1">
      <c r="A47" s="897" t="s">
        <v>488</v>
      </c>
      <c r="B47" s="1370" t="s">
        <v>421</v>
      </c>
      <c r="C47" s="898"/>
      <c r="D47" s="624"/>
      <c r="E47" s="624"/>
      <c r="F47" s="1018" t="s">
        <v>48</v>
      </c>
      <c r="G47" s="1077">
        <v>1</v>
      </c>
      <c r="H47" s="893">
        <f t="shared" si="15"/>
        <v>30</v>
      </c>
      <c r="I47" s="895">
        <f>SUM(J47:L47)</f>
        <v>18</v>
      </c>
      <c r="J47" s="287"/>
      <c r="K47" s="288"/>
      <c r="L47" s="288">
        <v>18</v>
      </c>
      <c r="M47" s="289">
        <f t="shared" si="16"/>
        <v>12</v>
      </c>
      <c r="N47" s="87"/>
      <c r="O47" s="80"/>
      <c r="P47" s="80"/>
      <c r="Q47" s="80"/>
      <c r="R47" s="80"/>
      <c r="S47" s="80">
        <v>1</v>
      </c>
      <c r="T47" s="80"/>
      <c r="U47" s="80"/>
      <c r="V47" s="430"/>
      <c r="AR47" s="1142" t="s">
        <v>460</v>
      </c>
      <c r="AT47" s="845" t="b">
        <f t="shared" si="13"/>
        <v>1</v>
      </c>
      <c r="AU47" s="845" t="b">
        <f t="shared" si="13"/>
        <v>1</v>
      </c>
      <c r="AV47" s="845" t="b">
        <f t="shared" si="13"/>
        <v>1</v>
      </c>
      <c r="AW47" s="845" t="b">
        <f t="shared" si="13"/>
        <v>1</v>
      </c>
      <c r="AX47" s="845" t="b">
        <f t="shared" si="13"/>
        <v>1</v>
      </c>
      <c r="AY47" s="845" t="b">
        <f t="shared" si="13"/>
        <v>0</v>
      </c>
      <c r="AZ47" s="845" t="b">
        <f t="shared" si="13"/>
        <v>1</v>
      </c>
      <c r="BA47" s="845" t="b">
        <f t="shared" si="13"/>
        <v>1</v>
      </c>
    </row>
    <row r="48" spans="1:53" s="27" customFormat="1" ht="19.5" customHeight="1">
      <c r="A48" s="897" t="s">
        <v>489</v>
      </c>
      <c r="B48" s="853" t="s">
        <v>74</v>
      </c>
      <c r="C48" s="851" t="s">
        <v>49</v>
      </c>
      <c r="D48" s="23"/>
      <c r="E48" s="23"/>
      <c r="F48" s="507"/>
      <c r="G48" s="1074">
        <v>5.5</v>
      </c>
      <c r="H48" s="168">
        <f t="shared" si="15"/>
        <v>165</v>
      </c>
      <c r="I48" s="36">
        <f>SUM(J48:L48)</f>
        <v>60</v>
      </c>
      <c r="J48" s="24">
        <v>30</v>
      </c>
      <c r="K48" s="25">
        <v>30</v>
      </c>
      <c r="L48" s="25"/>
      <c r="M48" s="118">
        <f t="shared" si="16"/>
        <v>105</v>
      </c>
      <c r="N48" s="87"/>
      <c r="O48" s="80"/>
      <c r="P48" s="80"/>
      <c r="Q48" s="80"/>
      <c r="R48" s="80"/>
      <c r="S48" s="80"/>
      <c r="T48" s="80">
        <v>4</v>
      </c>
      <c r="U48" s="80"/>
      <c r="V48" s="430"/>
      <c r="Z48" s="27" t="s">
        <v>354</v>
      </c>
      <c r="AR48" s="1142" t="s">
        <v>460</v>
      </c>
      <c r="AT48" s="845" t="b">
        <f t="shared" si="13"/>
        <v>1</v>
      </c>
      <c r="AU48" s="845" t="b">
        <f t="shared" si="13"/>
        <v>1</v>
      </c>
      <c r="AV48" s="845" t="b">
        <f t="shared" si="13"/>
        <v>1</v>
      </c>
      <c r="AW48" s="845" t="b">
        <f t="shared" si="13"/>
        <v>1</v>
      </c>
      <c r="AX48" s="845" t="b">
        <f t="shared" si="13"/>
        <v>1</v>
      </c>
      <c r="AY48" s="845" t="b">
        <f t="shared" si="13"/>
        <v>1</v>
      </c>
      <c r="AZ48" s="845" t="b">
        <f t="shared" si="13"/>
        <v>0</v>
      </c>
      <c r="BA48" s="845" t="b">
        <f t="shared" si="13"/>
        <v>1</v>
      </c>
    </row>
    <row r="49" spans="1:53" s="27" customFormat="1" ht="19.5" customHeight="1">
      <c r="A49" s="897" t="s">
        <v>511</v>
      </c>
      <c r="B49" s="971" t="s">
        <v>78</v>
      </c>
      <c r="C49" s="851" t="s">
        <v>49</v>
      </c>
      <c r="D49" s="23"/>
      <c r="E49" s="23"/>
      <c r="F49" s="144"/>
      <c r="G49" s="1076">
        <v>5</v>
      </c>
      <c r="H49" s="871">
        <f t="shared" si="15"/>
        <v>150</v>
      </c>
      <c r="I49" s="25">
        <f>J49+K49+L49</f>
        <v>60</v>
      </c>
      <c r="J49" s="25">
        <v>30</v>
      </c>
      <c r="K49" s="25">
        <v>30</v>
      </c>
      <c r="L49" s="25"/>
      <c r="M49" s="872">
        <f t="shared" si="16"/>
        <v>90</v>
      </c>
      <c r="N49" s="211"/>
      <c r="O49" s="40"/>
      <c r="P49" s="40"/>
      <c r="Q49" s="40"/>
      <c r="R49" s="40"/>
      <c r="S49" s="40"/>
      <c r="T49" s="40">
        <v>4</v>
      </c>
      <c r="U49" s="40"/>
      <c r="V49" s="71"/>
      <c r="AR49" s="1142" t="s">
        <v>460</v>
      </c>
      <c r="AT49" s="845" t="b">
        <f t="shared" si="13"/>
        <v>1</v>
      </c>
      <c r="AU49" s="845" t="b">
        <f t="shared" si="13"/>
        <v>1</v>
      </c>
      <c r="AV49" s="845" t="b">
        <f t="shared" si="13"/>
        <v>1</v>
      </c>
      <c r="AW49" s="845" t="b">
        <f t="shared" si="13"/>
        <v>1</v>
      </c>
      <c r="AX49" s="845" t="b">
        <f t="shared" si="13"/>
        <v>1</v>
      </c>
      <c r="AY49" s="845" t="b">
        <f t="shared" si="13"/>
        <v>1</v>
      </c>
      <c r="AZ49" s="845" t="b">
        <f t="shared" si="13"/>
        <v>0</v>
      </c>
      <c r="BA49" s="845" t="b">
        <f t="shared" si="13"/>
        <v>1</v>
      </c>
    </row>
    <row r="50" spans="1:53" s="27" customFormat="1" ht="19.5" customHeight="1">
      <c r="A50" s="897" t="s">
        <v>512</v>
      </c>
      <c r="B50" s="972" t="s">
        <v>422</v>
      </c>
      <c r="C50" s="851"/>
      <c r="D50" s="23"/>
      <c r="E50" s="23" t="s">
        <v>49</v>
      </c>
      <c r="F50" s="144"/>
      <c r="G50" s="1074">
        <v>1</v>
      </c>
      <c r="H50" s="167">
        <f t="shared" si="15"/>
        <v>30</v>
      </c>
      <c r="I50" s="271">
        <f>SUM(J50:L50)</f>
        <v>15</v>
      </c>
      <c r="J50" s="32"/>
      <c r="K50" s="33"/>
      <c r="L50" s="33">
        <v>15</v>
      </c>
      <c r="M50" s="118">
        <f t="shared" si="16"/>
        <v>15</v>
      </c>
      <c r="N50" s="168"/>
      <c r="O50" s="16"/>
      <c r="P50" s="16"/>
      <c r="Q50" s="16"/>
      <c r="R50" s="16"/>
      <c r="S50" s="16"/>
      <c r="T50" s="16">
        <v>1</v>
      </c>
      <c r="U50" s="16"/>
      <c r="V50" s="71"/>
      <c r="Z50" s="27" t="s">
        <v>354</v>
      </c>
      <c r="AB50" s="20"/>
      <c r="AC50" s="1705"/>
      <c r="AD50" s="1687"/>
      <c r="AE50" s="1687"/>
      <c r="AF50" s="1687"/>
      <c r="AG50" s="1687"/>
      <c r="AH50" s="1687"/>
      <c r="AI50" s="1687"/>
      <c r="AJ50" s="1687"/>
      <c r="AK50" s="1687"/>
      <c r="AL50" s="1687"/>
      <c r="AM50" s="1687"/>
      <c r="AN50" s="1715"/>
      <c r="AR50" s="1142" t="s">
        <v>460</v>
      </c>
      <c r="AT50" s="845" t="b">
        <f t="shared" si="13"/>
        <v>1</v>
      </c>
      <c r="AU50" s="845" t="b">
        <f t="shared" si="13"/>
        <v>1</v>
      </c>
      <c r="AV50" s="845" t="b">
        <f t="shared" si="13"/>
        <v>1</v>
      </c>
      <c r="AW50" s="845" t="b">
        <f t="shared" si="13"/>
        <v>1</v>
      </c>
      <c r="AX50" s="845" t="b">
        <f t="shared" si="13"/>
        <v>1</v>
      </c>
      <c r="AY50" s="845" t="b">
        <f t="shared" si="13"/>
        <v>1</v>
      </c>
      <c r="AZ50" s="845" t="b">
        <f t="shared" si="13"/>
        <v>0</v>
      </c>
      <c r="BA50" s="845" t="b">
        <f t="shared" si="13"/>
        <v>1</v>
      </c>
    </row>
    <row r="51" spans="1:53" s="27" customFormat="1" ht="19.5" customHeight="1">
      <c r="A51" s="897" t="s">
        <v>513</v>
      </c>
      <c r="B51" s="856" t="s">
        <v>86</v>
      </c>
      <c r="C51" s="851" t="s">
        <v>49</v>
      </c>
      <c r="D51" s="23"/>
      <c r="E51" s="23"/>
      <c r="F51" s="273"/>
      <c r="G51" s="1078">
        <v>6</v>
      </c>
      <c r="H51" s="167">
        <f t="shared" si="15"/>
        <v>180</v>
      </c>
      <c r="I51" s="271">
        <f>SUM(J51:L51)</f>
        <v>90</v>
      </c>
      <c r="J51" s="32">
        <v>45</v>
      </c>
      <c r="K51" s="33"/>
      <c r="L51" s="33">
        <v>45</v>
      </c>
      <c r="M51" s="118">
        <f t="shared" si="16"/>
        <v>90</v>
      </c>
      <c r="N51" s="69"/>
      <c r="O51" s="21"/>
      <c r="P51" s="21"/>
      <c r="Q51" s="21"/>
      <c r="R51" s="21"/>
      <c r="S51" s="21"/>
      <c r="T51" s="226">
        <v>6</v>
      </c>
      <c r="U51" s="293"/>
      <c r="V51" s="1050"/>
      <c r="AR51" s="1142" t="s">
        <v>460</v>
      </c>
      <c r="AT51" s="845" t="b">
        <f t="shared" si="13"/>
        <v>1</v>
      </c>
      <c r="AU51" s="845" t="b">
        <f t="shared" si="13"/>
        <v>1</v>
      </c>
      <c r="AV51" s="845" t="b">
        <f t="shared" si="13"/>
        <v>1</v>
      </c>
      <c r="AW51" s="845" t="b">
        <f t="shared" si="13"/>
        <v>1</v>
      </c>
      <c r="AX51" s="845" t="b">
        <f t="shared" si="13"/>
        <v>1</v>
      </c>
      <c r="AY51" s="845" t="b">
        <f t="shared" si="13"/>
        <v>1</v>
      </c>
      <c r="AZ51" s="845" t="b">
        <f t="shared" si="13"/>
        <v>0</v>
      </c>
      <c r="BA51" s="845" t="b">
        <f t="shared" si="13"/>
        <v>1</v>
      </c>
    </row>
    <row r="52" spans="1:53" s="27" customFormat="1" ht="21" customHeight="1">
      <c r="A52" s="897" t="s">
        <v>514</v>
      </c>
      <c r="B52" s="934" t="s">
        <v>423</v>
      </c>
      <c r="C52" s="898"/>
      <c r="D52" s="624"/>
      <c r="E52" s="624" t="s">
        <v>50</v>
      </c>
      <c r="F52" s="940"/>
      <c r="G52" s="1073">
        <v>1.5</v>
      </c>
      <c r="H52" s="949">
        <f t="shared" si="15"/>
        <v>45</v>
      </c>
      <c r="I52" s="895">
        <f>SUM(J52:L52)</f>
        <v>26</v>
      </c>
      <c r="J52" s="627"/>
      <c r="K52" s="628"/>
      <c r="L52" s="628">
        <v>26</v>
      </c>
      <c r="M52" s="289">
        <f t="shared" si="16"/>
        <v>19</v>
      </c>
      <c r="N52" s="949"/>
      <c r="O52" s="939"/>
      <c r="P52" s="939"/>
      <c r="Q52" s="939"/>
      <c r="R52" s="939"/>
      <c r="S52" s="939"/>
      <c r="T52" s="939"/>
      <c r="U52" s="939">
        <v>2</v>
      </c>
      <c r="V52" s="1051"/>
      <c r="AR52" s="1142" t="s">
        <v>460</v>
      </c>
      <c r="AT52" s="845" t="b">
        <f t="shared" si="13"/>
        <v>1</v>
      </c>
      <c r="AU52" s="845" t="b">
        <f t="shared" si="13"/>
        <v>1</v>
      </c>
      <c r="AV52" s="845" t="b">
        <f t="shared" si="13"/>
        <v>1</v>
      </c>
      <c r="AW52" s="845" t="b">
        <f t="shared" si="13"/>
        <v>1</v>
      </c>
      <c r="AX52" s="845" t="b">
        <f t="shared" si="13"/>
        <v>1</v>
      </c>
      <c r="AY52" s="845" t="b">
        <f t="shared" si="13"/>
        <v>1</v>
      </c>
      <c r="AZ52" s="845" t="b">
        <f t="shared" si="13"/>
        <v>1</v>
      </c>
      <c r="BA52" s="845" t="b">
        <f t="shared" si="13"/>
        <v>0</v>
      </c>
    </row>
    <row r="53" spans="1:53" s="27" customFormat="1" ht="18.75" customHeight="1" thickBot="1">
      <c r="A53" s="897" t="s">
        <v>515</v>
      </c>
      <c r="B53" s="880" t="s">
        <v>83</v>
      </c>
      <c r="C53" s="852" t="s">
        <v>50</v>
      </c>
      <c r="D53" s="29"/>
      <c r="E53" s="29"/>
      <c r="F53" s="881"/>
      <c r="G53" s="1078">
        <v>7</v>
      </c>
      <c r="H53" s="1113">
        <f t="shared" si="15"/>
        <v>210</v>
      </c>
      <c r="I53" s="630">
        <f>J53+K53+L53</f>
        <v>108</v>
      </c>
      <c r="J53" s="630">
        <v>56</v>
      </c>
      <c r="K53" s="630">
        <v>26</v>
      </c>
      <c r="L53" s="630">
        <v>26</v>
      </c>
      <c r="M53" s="294">
        <f t="shared" si="16"/>
        <v>102</v>
      </c>
      <c r="N53" s="1025"/>
      <c r="O53" s="124"/>
      <c r="P53" s="124"/>
      <c r="Q53" s="124"/>
      <c r="R53" s="124"/>
      <c r="S53" s="124"/>
      <c r="T53" s="124"/>
      <c r="U53" s="124">
        <v>8</v>
      </c>
      <c r="V53" s="294"/>
      <c r="AR53" s="1142" t="s">
        <v>460</v>
      </c>
      <c r="AT53" s="845" t="b">
        <f t="shared" si="13"/>
        <v>1</v>
      </c>
      <c r="AU53" s="845" t="b">
        <f t="shared" si="13"/>
        <v>1</v>
      </c>
      <c r="AV53" s="845" t="b">
        <f t="shared" si="13"/>
        <v>1</v>
      </c>
      <c r="AW53" s="845" t="b">
        <f t="shared" si="13"/>
        <v>1</v>
      </c>
      <c r="AX53" s="845" t="b">
        <f t="shared" si="13"/>
        <v>1</v>
      </c>
      <c r="AY53" s="845" t="b">
        <f t="shared" si="13"/>
        <v>1</v>
      </c>
      <c r="AZ53" s="845" t="b">
        <f t="shared" si="13"/>
        <v>1</v>
      </c>
      <c r="BA53" s="845" t="b">
        <f t="shared" si="13"/>
        <v>0</v>
      </c>
    </row>
    <row r="54" spans="1:54" s="27" customFormat="1" ht="19.5" customHeight="1" thickBot="1">
      <c r="A54" s="1773" t="s">
        <v>444</v>
      </c>
      <c r="B54" s="1776"/>
      <c r="C54" s="213"/>
      <c r="D54" s="105"/>
      <c r="E54" s="105"/>
      <c r="F54" s="932"/>
      <c r="G54" s="1019">
        <f>G37+G38+G35+G44+G36+G48+G42+G49+G43+G45+G53+G39+G46+G47+G50+G51+G52+G41+G40</f>
        <v>78.5</v>
      </c>
      <c r="H54" s="1019">
        <f aca="true" t="shared" si="18" ref="H54:M54">H37+H38+H35+H44+H36+H48+H42+H49+H43+H45+H53+H39+H46+H47+H50+H51+H52+H41+H40</f>
        <v>2355</v>
      </c>
      <c r="I54" s="1019">
        <f t="shared" si="18"/>
        <v>1067</v>
      </c>
      <c r="J54" s="1019">
        <f t="shared" si="18"/>
        <v>524</v>
      </c>
      <c r="K54" s="1019">
        <f t="shared" si="18"/>
        <v>218</v>
      </c>
      <c r="L54" s="1019">
        <f t="shared" si="18"/>
        <v>325</v>
      </c>
      <c r="M54" s="1019">
        <f t="shared" si="18"/>
        <v>1288</v>
      </c>
      <c r="N54" s="1026">
        <f>SUM(N35:N53)</f>
        <v>0</v>
      </c>
      <c r="O54" s="1026">
        <f aca="true" t="shared" si="19" ref="O54:V54">SUM(O35:O53)</f>
        <v>0</v>
      </c>
      <c r="P54" s="1026">
        <f t="shared" si="19"/>
        <v>7</v>
      </c>
      <c r="Q54" s="1026">
        <f t="shared" si="19"/>
        <v>9</v>
      </c>
      <c r="R54" s="1026">
        <f t="shared" si="19"/>
        <v>18</v>
      </c>
      <c r="S54" s="1026">
        <f t="shared" si="19"/>
        <v>9</v>
      </c>
      <c r="T54" s="1026">
        <f t="shared" si="19"/>
        <v>15</v>
      </c>
      <c r="U54" s="1026">
        <f t="shared" si="19"/>
        <v>10</v>
      </c>
      <c r="V54" s="1026">
        <f t="shared" si="19"/>
        <v>0</v>
      </c>
      <c r="W54" s="20">
        <f>G54*30</f>
        <v>2355</v>
      </c>
      <c r="AR54" s="1142"/>
      <c r="AT54" s="846">
        <f aca="true" t="shared" si="20" ref="AT54:BA54">SUMIF(AT24:AT53,FALSE,$G24:$G53)</f>
        <v>4</v>
      </c>
      <c r="AU54" s="846">
        <f t="shared" si="20"/>
        <v>9</v>
      </c>
      <c r="AV54" s="846">
        <f t="shared" si="20"/>
        <v>17</v>
      </c>
      <c r="AW54" s="846">
        <f t="shared" si="20"/>
        <v>16</v>
      </c>
      <c r="AX54" s="846">
        <f t="shared" si="20"/>
        <v>21</v>
      </c>
      <c r="AY54" s="846">
        <f t="shared" si="20"/>
        <v>12</v>
      </c>
      <c r="AZ54" s="846">
        <f t="shared" si="20"/>
        <v>17.5</v>
      </c>
      <c r="BA54" s="846">
        <f t="shared" si="20"/>
        <v>8.5</v>
      </c>
      <c r="BB54" s="1428">
        <f>SUM(AT54:BA54)</f>
        <v>105</v>
      </c>
    </row>
    <row r="55" spans="1:53" s="27" customFormat="1" ht="19.5" customHeight="1" thickBot="1">
      <c r="A55" s="1698" t="s">
        <v>517</v>
      </c>
      <c r="B55" s="1699"/>
      <c r="C55" s="1699"/>
      <c r="D55" s="1699"/>
      <c r="E55" s="1699"/>
      <c r="F55" s="1699"/>
      <c r="G55" s="1699"/>
      <c r="H55" s="1759"/>
      <c r="I55" s="1759"/>
      <c r="J55" s="1759"/>
      <c r="K55" s="1759"/>
      <c r="L55" s="1759"/>
      <c r="M55" s="1759"/>
      <c r="N55" s="1699"/>
      <c r="O55" s="1699"/>
      <c r="P55" s="1699"/>
      <c r="Q55" s="1699"/>
      <c r="R55" s="1699"/>
      <c r="S55" s="1699"/>
      <c r="T55" s="1699"/>
      <c r="U55" s="1699"/>
      <c r="V55" s="1700"/>
      <c r="AR55" s="1142"/>
      <c r="AT55" s="292"/>
      <c r="AU55" s="292"/>
      <c r="AV55" s="292"/>
      <c r="AW55" s="292"/>
      <c r="AX55" s="292"/>
      <c r="AY55" s="292"/>
      <c r="AZ55" s="292"/>
      <c r="BA55" s="292"/>
    </row>
    <row r="56" spans="1:53" s="27" customFormat="1" ht="19.5" customHeight="1">
      <c r="A56" s="494" t="s">
        <v>175</v>
      </c>
      <c r="B56" s="857" t="s">
        <v>89</v>
      </c>
      <c r="C56" s="838"/>
      <c r="D56" s="82">
        <v>2</v>
      </c>
      <c r="E56" s="82"/>
      <c r="F56" s="1290"/>
      <c r="G56" s="1294">
        <v>3</v>
      </c>
      <c r="H56" s="410">
        <f>G56*30</f>
        <v>90</v>
      </c>
      <c r="I56" s="495"/>
      <c r="J56" s="495"/>
      <c r="K56" s="495"/>
      <c r="L56" s="495"/>
      <c r="M56" s="496"/>
      <c r="N56" s="1479"/>
      <c r="O56" s="187"/>
      <c r="P56" s="187"/>
      <c r="Q56" s="187"/>
      <c r="R56" s="187"/>
      <c r="S56" s="187"/>
      <c r="T56" s="1480"/>
      <c r="U56" s="187"/>
      <c r="V56" s="1055"/>
      <c r="W56" s="27" t="s">
        <v>354</v>
      </c>
      <c r="AR56" s="1142" t="s">
        <v>460</v>
      </c>
      <c r="AT56" s="292"/>
      <c r="AU56" s="292"/>
      <c r="AV56" s="292"/>
      <c r="AW56" s="292"/>
      <c r="AX56" s="292"/>
      <c r="AY56" s="292"/>
      <c r="AZ56" s="292"/>
      <c r="BA56" s="292"/>
    </row>
    <row r="57" spans="1:53" s="27" customFormat="1" ht="19.5" customHeight="1">
      <c r="A57" s="1079" t="s">
        <v>176</v>
      </c>
      <c r="B57" s="858" t="s">
        <v>90</v>
      </c>
      <c r="C57" s="841"/>
      <c r="D57" s="40">
        <v>4</v>
      </c>
      <c r="E57" s="40"/>
      <c r="F57" s="1291"/>
      <c r="G57" s="1075">
        <v>4.5</v>
      </c>
      <c r="H57" s="167">
        <f>G57*30</f>
        <v>135</v>
      </c>
      <c r="I57" s="965"/>
      <c r="J57" s="965"/>
      <c r="K57" s="965"/>
      <c r="L57" s="965"/>
      <c r="M57" s="1081"/>
      <c r="N57" s="1481"/>
      <c r="O57" s="194"/>
      <c r="P57" s="194"/>
      <c r="Q57" s="194"/>
      <c r="R57" s="194"/>
      <c r="S57" s="194"/>
      <c r="T57" s="1482"/>
      <c r="U57" s="194"/>
      <c r="V57" s="1057"/>
      <c r="AR57" s="1142" t="s">
        <v>460</v>
      </c>
      <c r="AT57" s="292"/>
      <c r="AU57" s="292"/>
      <c r="AV57" s="292"/>
      <c r="AW57" s="292"/>
      <c r="AX57" s="292"/>
      <c r="AY57" s="292"/>
      <c r="AZ57" s="292"/>
      <c r="BA57" s="292"/>
    </row>
    <row r="58" spans="1:53" s="27" customFormat="1" ht="19.5" customHeight="1">
      <c r="A58" s="1079" t="s">
        <v>179</v>
      </c>
      <c r="B58" s="858" t="s">
        <v>90</v>
      </c>
      <c r="C58" s="847"/>
      <c r="D58" s="16">
        <v>6</v>
      </c>
      <c r="E58" s="16"/>
      <c r="F58" s="1292"/>
      <c r="G58" s="1295">
        <v>4.5</v>
      </c>
      <c r="H58" s="167">
        <f>G58*30</f>
        <v>135</v>
      </c>
      <c r="I58" s="58"/>
      <c r="J58" s="58"/>
      <c r="K58" s="58"/>
      <c r="L58" s="58"/>
      <c r="M58" s="497"/>
      <c r="N58" s="1483"/>
      <c r="O58" s="191"/>
      <c r="P58" s="191"/>
      <c r="Q58" s="191"/>
      <c r="R58" s="191"/>
      <c r="S58" s="58"/>
      <c r="T58" s="938"/>
      <c r="U58" s="58"/>
      <c r="V58" s="1056"/>
      <c r="Y58" s="27" t="s">
        <v>354</v>
      </c>
      <c r="AR58" s="1142" t="s">
        <v>460</v>
      </c>
      <c r="AT58" s="292"/>
      <c r="AU58" s="292"/>
      <c r="AV58" s="292"/>
      <c r="AW58" s="292"/>
      <c r="AX58" s="292"/>
      <c r="AY58" s="292"/>
      <c r="AZ58" s="292"/>
      <c r="BA58" s="292"/>
    </row>
    <row r="59" spans="1:53" s="27" customFormat="1" ht="19.5" customHeight="1">
      <c r="A59" s="1079" t="s">
        <v>183</v>
      </c>
      <c r="B59" s="859" t="s">
        <v>91</v>
      </c>
      <c r="C59" s="847"/>
      <c r="D59" s="16">
        <v>8</v>
      </c>
      <c r="E59" s="16"/>
      <c r="F59" s="1292"/>
      <c r="G59" s="1295">
        <v>4.5</v>
      </c>
      <c r="H59" s="167">
        <f>G59*30</f>
        <v>135</v>
      </c>
      <c r="I59" s="58"/>
      <c r="J59" s="58"/>
      <c r="K59" s="58"/>
      <c r="L59" s="58"/>
      <c r="M59" s="497"/>
      <c r="N59" s="1483"/>
      <c r="O59" s="191"/>
      <c r="P59" s="191"/>
      <c r="Q59" s="191"/>
      <c r="R59" s="191"/>
      <c r="S59" s="191"/>
      <c r="T59" s="1482"/>
      <c r="U59" s="194"/>
      <c r="V59" s="1057"/>
      <c r="Z59" s="27" t="s">
        <v>354</v>
      </c>
      <c r="AR59" s="1142" t="s">
        <v>460</v>
      </c>
      <c r="AT59" s="292"/>
      <c r="AU59" s="292"/>
      <c r="AV59" s="292"/>
      <c r="AW59" s="292"/>
      <c r="AX59" s="292"/>
      <c r="AY59" s="292"/>
      <c r="AZ59" s="292"/>
      <c r="BA59" s="292"/>
    </row>
    <row r="60" spans="1:53" s="27" customFormat="1" ht="19.5" customHeight="1" thickBot="1">
      <c r="A60" s="1079"/>
      <c r="B60" s="860" t="s">
        <v>446</v>
      </c>
      <c r="C60" s="604"/>
      <c r="D60" s="237"/>
      <c r="E60" s="237"/>
      <c r="F60" s="1293"/>
      <c r="G60" s="1010">
        <f>SUM(G56:G59)</f>
        <v>16.5</v>
      </c>
      <c r="H60" s="1010">
        <f>SUM(H56:H59)</f>
        <v>495</v>
      </c>
      <c r="I60" s="237"/>
      <c r="J60" s="237"/>
      <c r="K60" s="237"/>
      <c r="L60" s="237"/>
      <c r="M60" s="501"/>
      <c r="N60" s="918"/>
      <c r="O60" s="919"/>
      <c r="P60" s="919"/>
      <c r="Q60" s="919"/>
      <c r="R60" s="919"/>
      <c r="S60" s="919"/>
      <c r="T60" s="919"/>
      <c r="U60" s="919"/>
      <c r="V60" s="1058"/>
      <c r="Z60" s="27" t="s">
        <v>354</v>
      </c>
      <c r="AR60" s="1142" t="s">
        <v>460</v>
      </c>
      <c r="AT60" s="292"/>
      <c r="AU60" s="292"/>
      <c r="AV60" s="292"/>
      <c r="AW60" s="292"/>
      <c r="AX60" s="292"/>
      <c r="AY60" s="292"/>
      <c r="AZ60" s="292"/>
      <c r="BA60" s="292"/>
    </row>
    <row r="61" spans="1:53" s="27" customFormat="1" ht="19.5" customHeight="1" thickBot="1">
      <c r="A61" s="1757" t="s">
        <v>578</v>
      </c>
      <c r="B61" s="1758"/>
      <c r="C61" s="1758"/>
      <c r="D61" s="1758"/>
      <c r="E61" s="1758"/>
      <c r="F61" s="1758"/>
      <c r="G61" s="1758"/>
      <c r="H61" s="1758"/>
      <c r="I61" s="1758"/>
      <c r="J61" s="1758"/>
      <c r="K61" s="1758"/>
      <c r="L61" s="1758"/>
      <c r="M61" s="1758"/>
      <c r="N61" s="1720"/>
      <c r="O61" s="1720"/>
      <c r="P61" s="1720"/>
      <c r="Q61" s="1720"/>
      <c r="R61" s="1720"/>
      <c r="S61" s="1720"/>
      <c r="T61" s="1720"/>
      <c r="U61" s="1720"/>
      <c r="V61" s="1721"/>
      <c r="AR61" s="1142"/>
      <c r="AT61" s="292"/>
      <c r="AU61" s="292"/>
      <c r="AV61" s="292"/>
      <c r="AW61" s="292"/>
      <c r="AX61" s="292"/>
      <c r="AY61" s="292"/>
      <c r="AZ61" s="292"/>
      <c r="BA61" s="292"/>
    </row>
    <row r="62" spans="1:53" s="980" customFormat="1" ht="19.5" customHeight="1" thickBot="1">
      <c r="A62" s="494" t="s">
        <v>518</v>
      </c>
      <c r="B62" s="862" t="s">
        <v>579</v>
      </c>
      <c r="C62" s="861">
        <v>8</v>
      </c>
      <c r="D62" s="95"/>
      <c r="E62" s="95"/>
      <c r="F62" s="1275"/>
      <c r="G62" s="1297">
        <f>6+1.5</f>
        <v>7.5</v>
      </c>
      <c r="H62" s="1716"/>
      <c r="I62" s="1717"/>
      <c r="J62" s="1717"/>
      <c r="K62" s="1717"/>
      <c r="L62" s="1717"/>
      <c r="M62" s="1718"/>
      <c r="N62" s="921"/>
      <c r="O62" s="922"/>
      <c r="P62" s="922"/>
      <c r="Q62" s="922"/>
      <c r="R62" s="922"/>
      <c r="S62" s="922"/>
      <c r="T62" s="922"/>
      <c r="U62" s="922"/>
      <c r="V62" s="1059"/>
      <c r="Z62" s="980" t="s">
        <v>354</v>
      </c>
      <c r="AR62" s="1143"/>
      <c r="AT62" s="979"/>
      <c r="AU62" s="979"/>
      <c r="AV62" s="979"/>
      <c r="AW62" s="979"/>
      <c r="AX62" s="979"/>
      <c r="AY62" s="979"/>
      <c r="AZ62" s="979"/>
      <c r="BA62" s="979"/>
    </row>
    <row r="63" spans="1:53" s="27" customFormat="1" ht="19.5" customHeight="1" thickBot="1">
      <c r="A63" s="1779" t="s">
        <v>203</v>
      </c>
      <c r="B63" s="1780"/>
      <c r="C63" s="854"/>
      <c r="D63" s="90"/>
      <c r="E63" s="90"/>
      <c r="F63" s="1296"/>
      <c r="G63" s="1019">
        <f>G62+G60</f>
        <v>24</v>
      </c>
      <c r="H63" s="1530">
        <f>G63*30</f>
        <v>720</v>
      </c>
      <c r="I63" s="1724"/>
      <c r="J63" s="1720"/>
      <c r="K63" s="1720"/>
      <c r="L63" s="1720"/>
      <c r="M63" s="1721"/>
      <c r="N63" s="924">
        <f aca="true" t="shared" si="21" ref="N63:V63">SUM(N56:N62)</f>
        <v>0</v>
      </c>
      <c r="O63" s="200">
        <f t="shared" si="21"/>
        <v>0</v>
      </c>
      <c r="P63" s="200">
        <f t="shared" si="21"/>
        <v>0</v>
      </c>
      <c r="Q63" s="200">
        <f t="shared" si="21"/>
        <v>0</v>
      </c>
      <c r="R63" s="200">
        <f t="shared" si="21"/>
        <v>0</v>
      </c>
      <c r="S63" s="200">
        <f t="shared" si="21"/>
        <v>0</v>
      </c>
      <c r="T63" s="200">
        <f t="shared" si="21"/>
        <v>0</v>
      </c>
      <c r="U63" s="200">
        <f t="shared" si="21"/>
        <v>0</v>
      </c>
      <c r="V63" s="1060">
        <f t="shared" si="21"/>
        <v>0</v>
      </c>
      <c r="AR63" s="1142"/>
      <c r="AT63" s="292"/>
      <c r="AU63" s="292"/>
      <c r="AV63" s="292"/>
      <c r="AW63" s="292"/>
      <c r="AX63" s="292"/>
      <c r="AY63" s="292"/>
      <c r="AZ63" s="292"/>
      <c r="BA63" s="292"/>
    </row>
    <row r="64" spans="1:53" s="41" customFormat="1" ht="19.5" customHeight="1" thickBot="1">
      <c r="A64" s="1722" t="s">
        <v>459</v>
      </c>
      <c r="B64" s="1723"/>
      <c r="C64" s="1124"/>
      <c r="D64" s="1125"/>
      <c r="E64" s="1126"/>
      <c r="F64" s="1232"/>
      <c r="G64" s="1238">
        <f aca="true" t="shared" si="22" ref="G64:V64">G33+G54+G63</f>
        <v>180</v>
      </c>
      <c r="H64" s="1288">
        <f t="shared" si="22"/>
        <v>5280</v>
      </c>
      <c r="I64" s="1284">
        <f t="shared" si="22"/>
        <v>2024</v>
      </c>
      <c r="J64" s="1284">
        <f t="shared" si="22"/>
        <v>973</v>
      </c>
      <c r="K64" s="1284">
        <f t="shared" si="22"/>
        <v>341</v>
      </c>
      <c r="L64" s="1284">
        <f t="shared" si="22"/>
        <v>710</v>
      </c>
      <c r="M64" s="1289">
        <f t="shared" si="22"/>
        <v>2536</v>
      </c>
      <c r="N64" s="1288">
        <f t="shared" si="22"/>
        <v>25</v>
      </c>
      <c r="O64" s="1284">
        <f t="shared" si="22"/>
        <v>20</v>
      </c>
      <c r="P64" s="1284">
        <f t="shared" si="22"/>
        <v>15</v>
      </c>
      <c r="Q64" s="1284">
        <f t="shared" si="22"/>
        <v>11.5</v>
      </c>
      <c r="R64" s="1284">
        <f t="shared" si="22"/>
        <v>18</v>
      </c>
      <c r="S64" s="1284">
        <f t="shared" si="22"/>
        <v>12</v>
      </c>
      <c r="T64" s="1284">
        <f t="shared" si="22"/>
        <v>18</v>
      </c>
      <c r="U64" s="1284">
        <f t="shared" si="22"/>
        <v>10</v>
      </c>
      <c r="V64" s="1289">
        <f t="shared" si="22"/>
        <v>0</v>
      </c>
      <c r="W64" s="20"/>
      <c r="AR64" s="231"/>
      <c r="AT64" s="1418"/>
      <c r="AU64" s="1418"/>
      <c r="AV64" s="1418"/>
      <c r="AW64" s="1418"/>
      <c r="AX64" s="1418"/>
      <c r="AY64" s="1418"/>
      <c r="AZ64" s="1418"/>
      <c r="BA64" s="1418"/>
    </row>
    <row r="65" spans="1:53" s="27" customFormat="1" ht="19.5" customHeight="1" thickBot="1">
      <c r="A65" s="1719" t="s">
        <v>230</v>
      </c>
      <c r="B65" s="1720"/>
      <c r="C65" s="1720"/>
      <c r="D65" s="1720"/>
      <c r="E65" s="1720"/>
      <c r="F65" s="1720"/>
      <c r="G65" s="1720"/>
      <c r="H65" s="1720"/>
      <c r="I65" s="1720"/>
      <c r="J65" s="1720"/>
      <c r="K65" s="1720"/>
      <c r="L65" s="1720"/>
      <c r="M65" s="1720"/>
      <c r="N65" s="1720"/>
      <c r="O65" s="1720"/>
      <c r="P65" s="1720"/>
      <c r="Q65" s="1720"/>
      <c r="R65" s="1720"/>
      <c r="S65" s="1720"/>
      <c r="T65" s="1720"/>
      <c r="U65" s="1720"/>
      <c r="V65" s="1721"/>
      <c r="AR65" s="1142"/>
      <c r="AT65" s="292"/>
      <c r="AU65" s="292"/>
      <c r="AV65" s="292"/>
      <c r="AW65" s="292"/>
      <c r="AX65" s="292"/>
      <c r="AY65" s="292"/>
      <c r="AZ65" s="292"/>
      <c r="BA65" s="292"/>
    </row>
    <row r="66" spans="1:53" s="27" customFormat="1" ht="19.5" customHeight="1" thickBot="1">
      <c r="A66" s="1719" t="s">
        <v>505</v>
      </c>
      <c r="B66" s="1720"/>
      <c r="C66" s="1720"/>
      <c r="D66" s="1720"/>
      <c r="E66" s="1720"/>
      <c r="F66" s="1720"/>
      <c r="G66" s="1720"/>
      <c r="H66" s="1720"/>
      <c r="I66" s="1720"/>
      <c r="J66" s="1720"/>
      <c r="K66" s="1720"/>
      <c r="L66" s="1720"/>
      <c r="M66" s="1720"/>
      <c r="N66" s="1720"/>
      <c r="O66" s="1720"/>
      <c r="P66" s="1720"/>
      <c r="Q66" s="1720"/>
      <c r="R66" s="1720"/>
      <c r="S66" s="1720"/>
      <c r="T66" s="1720"/>
      <c r="U66" s="1720"/>
      <c r="V66" s="1721"/>
      <c r="AR66" s="1142"/>
      <c r="AT66" s="292"/>
      <c r="AU66" s="292"/>
      <c r="AV66" s="292"/>
      <c r="AW66" s="292"/>
      <c r="AX66" s="292"/>
      <c r="AY66" s="292"/>
      <c r="AZ66" s="292"/>
      <c r="BA66" s="292"/>
    </row>
    <row r="67" spans="1:53" s="27" customFormat="1" ht="19.5" customHeight="1">
      <c r="A67" s="1766" t="s">
        <v>535</v>
      </c>
      <c r="B67" s="1767"/>
      <c r="C67" s="948"/>
      <c r="D67" s="284" t="s">
        <v>45</v>
      </c>
      <c r="E67" s="284"/>
      <c r="F67" s="892"/>
      <c r="G67" s="1068">
        <v>4</v>
      </c>
      <c r="H67" s="949">
        <f>G67*30</f>
        <v>120</v>
      </c>
      <c r="I67" s="895">
        <f>J67+K67+L67</f>
        <v>45</v>
      </c>
      <c r="J67" s="287">
        <v>30</v>
      </c>
      <c r="K67" s="288"/>
      <c r="L67" s="288">
        <v>15</v>
      </c>
      <c r="M67" s="289">
        <f>H67-I67</f>
        <v>75</v>
      </c>
      <c r="N67" s="87"/>
      <c r="O67" s="80"/>
      <c r="P67" s="80">
        <v>3</v>
      </c>
      <c r="Q67" s="80"/>
      <c r="R67" s="80"/>
      <c r="S67" s="80"/>
      <c r="T67" s="80"/>
      <c r="U67" s="80"/>
      <c r="V67" s="430"/>
      <c r="AR67" s="1142"/>
      <c r="AT67" s="845" t="b">
        <f aca="true" t="shared" si="23" ref="AT67:BA73">ISBLANK(N67)</f>
        <v>1</v>
      </c>
      <c r="AU67" s="845" t="b">
        <f t="shared" si="23"/>
        <v>1</v>
      </c>
      <c r="AV67" s="845" t="b">
        <f t="shared" si="23"/>
        <v>0</v>
      </c>
      <c r="AW67" s="845" t="b">
        <f t="shared" si="23"/>
        <v>1</v>
      </c>
      <c r="AX67" s="845" t="b">
        <f t="shared" si="23"/>
        <v>1</v>
      </c>
      <c r="AY67" s="845" t="b">
        <f t="shared" si="23"/>
        <v>1</v>
      </c>
      <c r="AZ67" s="845" t="b">
        <f t="shared" si="23"/>
        <v>1</v>
      </c>
      <c r="BA67" s="845" t="b">
        <f t="shared" si="23"/>
        <v>1</v>
      </c>
    </row>
    <row r="68" spans="1:53" s="980" customFormat="1" ht="19.5" customHeight="1">
      <c r="A68" s="1766" t="s">
        <v>536</v>
      </c>
      <c r="B68" s="1767"/>
      <c r="C68" s="948"/>
      <c r="D68" s="284" t="s">
        <v>45</v>
      </c>
      <c r="E68" s="284"/>
      <c r="F68" s="892"/>
      <c r="G68" s="1068">
        <v>3</v>
      </c>
      <c r="H68" s="949">
        <f aca="true" t="shared" si="24" ref="H68:H73">G68*30</f>
        <v>90</v>
      </c>
      <c r="I68" s="895">
        <f aca="true" t="shared" si="25" ref="I68:I73">J68+K68+L68</f>
        <v>30</v>
      </c>
      <c r="J68" s="287">
        <v>20</v>
      </c>
      <c r="K68" s="288"/>
      <c r="L68" s="288">
        <v>10</v>
      </c>
      <c r="M68" s="289">
        <f aca="true" t="shared" si="26" ref="M68:M73">H68-I68</f>
        <v>60</v>
      </c>
      <c r="N68" s="87"/>
      <c r="O68" s="80"/>
      <c r="P68" s="80">
        <v>2</v>
      </c>
      <c r="Q68" s="80"/>
      <c r="R68" s="80"/>
      <c r="S68" s="80"/>
      <c r="T68" s="80"/>
      <c r="U68" s="80"/>
      <c r="V68" s="430"/>
      <c r="W68" s="978"/>
      <c r="X68" s="979"/>
      <c r="Y68" s="979"/>
      <c r="Z68" s="979"/>
      <c r="AR68" s="1143"/>
      <c r="AT68" s="845" t="b">
        <f t="shared" si="23"/>
        <v>1</v>
      </c>
      <c r="AU68" s="845" t="b">
        <f t="shared" si="23"/>
        <v>1</v>
      </c>
      <c r="AV68" s="845" t="b">
        <f t="shared" si="23"/>
        <v>0</v>
      </c>
      <c r="AW68" s="845" t="b">
        <f t="shared" si="23"/>
        <v>1</v>
      </c>
      <c r="AX68" s="845" t="b">
        <f t="shared" si="23"/>
        <v>1</v>
      </c>
      <c r="AY68" s="845" t="b">
        <f t="shared" si="23"/>
        <v>1</v>
      </c>
      <c r="AZ68" s="845" t="b">
        <f t="shared" si="23"/>
        <v>1</v>
      </c>
      <c r="BA68" s="845" t="b">
        <f t="shared" si="23"/>
        <v>1</v>
      </c>
    </row>
    <row r="69" spans="1:53" s="903" customFormat="1" ht="19.5" customHeight="1">
      <c r="A69" s="1701" t="s">
        <v>416</v>
      </c>
      <c r="B69" s="1702"/>
      <c r="C69" s="1439"/>
      <c r="D69" s="1440">
        <v>4</v>
      </c>
      <c r="E69" s="1440"/>
      <c r="F69" s="1441"/>
      <c r="G69" s="1068">
        <v>3</v>
      </c>
      <c r="H69" s="949">
        <f t="shared" si="24"/>
        <v>90</v>
      </c>
      <c r="I69" s="895">
        <f t="shared" si="25"/>
        <v>36</v>
      </c>
      <c r="J69" s="287">
        <v>18</v>
      </c>
      <c r="K69" s="288"/>
      <c r="L69" s="288">
        <v>18</v>
      </c>
      <c r="M69" s="289">
        <f t="shared" si="26"/>
        <v>54</v>
      </c>
      <c r="N69" s="1442"/>
      <c r="O69" s="1443"/>
      <c r="P69" s="982"/>
      <c r="Q69" s="982">
        <v>2</v>
      </c>
      <c r="R69" s="982"/>
      <c r="S69" s="982"/>
      <c r="T69" s="80"/>
      <c r="U69" s="80"/>
      <c r="V69" s="430"/>
      <c r="AB69" s="20"/>
      <c r="AC69" s="1705"/>
      <c r="AD69" s="1687"/>
      <c r="AE69" s="1687"/>
      <c r="AF69" s="1687"/>
      <c r="AG69" s="1687"/>
      <c r="AH69" s="1687"/>
      <c r="AI69" s="1687"/>
      <c r="AJ69" s="1687"/>
      <c r="AK69" s="1687"/>
      <c r="AL69" s="1687"/>
      <c r="AM69" s="1687"/>
      <c r="AN69" s="1715"/>
      <c r="AR69" s="231"/>
      <c r="AT69" s="845" t="b">
        <f t="shared" si="23"/>
        <v>1</v>
      </c>
      <c r="AU69" s="845" t="b">
        <f t="shared" si="23"/>
        <v>1</v>
      </c>
      <c r="AV69" s="845" t="b">
        <f t="shared" si="23"/>
        <v>1</v>
      </c>
      <c r="AW69" s="845" t="b">
        <f t="shared" si="23"/>
        <v>0</v>
      </c>
      <c r="AX69" s="845" t="b">
        <f t="shared" si="23"/>
        <v>1</v>
      </c>
      <c r="AY69" s="845" t="b">
        <f t="shared" si="23"/>
        <v>1</v>
      </c>
      <c r="AZ69" s="845" t="b">
        <f t="shared" si="23"/>
        <v>1</v>
      </c>
      <c r="BA69" s="845" t="b">
        <f t="shared" si="23"/>
        <v>1</v>
      </c>
    </row>
    <row r="70" spans="1:53" s="903" customFormat="1" ht="19.5" customHeight="1">
      <c r="A70" s="1701" t="s">
        <v>403</v>
      </c>
      <c r="B70" s="1702"/>
      <c r="C70" s="1439"/>
      <c r="D70" s="1440">
        <v>5</v>
      </c>
      <c r="E70" s="1440"/>
      <c r="F70" s="1441"/>
      <c r="G70" s="995">
        <v>3</v>
      </c>
      <c r="H70" s="1030">
        <f t="shared" si="24"/>
        <v>90</v>
      </c>
      <c r="I70" s="1333">
        <f t="shared" si="25"/>
        <v>30</v>
      </c>
      <c r="J70" s="1334">
        <v>20</v>
      </c>
      <c r="K70" s="959"/>
      <c r="L70" s="959">
        <v>10</v>
      </c>
      <c r="M70" s="1335">
        <f t="shared" si="26"/>
        <v>60</v>
      </c>
      <c r="N70" s="1442"/>
      <c r="O70" s="1443"/>
      <c r="P70" s="982"/>
      <c r="Q70" s="982"/>
      <c r="R70" s="982">
        <v>2</v>
      </c>
      <c r="S70" s="982"/>
      <c r="T70" s="58"/>
      <c r="U70" s="58"/>
      <c r="V70" s="114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R70" s="231"/>
      <c r="AT70" s="845" t="b">
        <f t="shared" si="23"/>
        <v>1</v>
      </c>
      <c r="AU70" s="845" t="b">
        <f t="shared" si="23"/>
        <v>1</v>
      </c>
      <c r="AV70" s="845" t="b">
        <f t="shared" si="23"/>
        <v>1</v>
      </c>
      <c r="AW70" s="845" t="b">
        <f t="shared" si="23"/>
        <v>1</v>
      </c>
      <c r="AX70" s="845" t="b">
        <f t="shared" si="23"/>
        <v>0</v>
      </c>
      <c r="AY70" s="845" t="b">
        <f t="shared" si="23"/>
        <v>1</v>
      </c>
      <c r="AZ70" s="845" t="b">
        <f t="shared" si="23"/>
        <v>1</v>
      </c>
      <c r="BA70" s="845" t="b">
        <f t="shared" si="23"/>
        <v>1</v>
      </c>
    </row>
    <row r="71" spans="1:53" s="903" customFormat="1" ht="19.5" customHeight="1">
      <c r="A71" s="1701" t="s">
        <v>415</v>
      </c>
      <c r="B71" s="1702"/>
      <c r="C71" s="1439"/>
      <c r="D71" s="1440">
        <v>6</v>
      </c>
      <c r="E71" s="1440"/>
      <c r="F71" s="1441"/>
      <c r="G71" s="1068">
        <v>3</v>
      </c>
      <c r="H71" s="949">
        <f t="shared" si="24"/>
        <v>90</v>
      </c>
      <c r="I71" s="895">
        <f t="shared" si="25"/>
        <v>36</v>
      </c>
      <c r="J71" s="287">
        <v>18</v>
      </c>
      <c r="K71" s="288"/>
      <c r="L71" s="288">
        <v>18</v>
      </c>
      <c r="M71" s="289">
        <f t="shared" si="26"/>
        <v>54</v>
      </c>
      <c r="N71" s="1442"/>
      <c r="O71" s="1443"/>
      <c r="P71" s="982"/>
      <c r="Q71" s="982"/>
      <c r="R71" s="982"/>
      <c r="S71" s="982">
        <v>2</v>
      </c>
      <c r="T71" s="58"/>
      <c r="U71" s="58"/>
      <c r="V71" s="114"/>
      <c r="AB71" s="20" t="s">
        <v>361</v>
      </c>
      <c r="AC71" s="20" t="e">
        <f>COUNTIF(#REF!,AC$9)</f>
        <v>#REF!</v>
      </c>
      <c r="AD71" s="20" t="e">
        <f>COUNTIF(#REF!,AD$9)</f>
        <v>#REF!</v>
      </c>
      <c r="AE71" s="20" t="e">
        <f>COUNTIF(#REF!,AE$9)</f>
        <v>#REF!</v>
      </c>
      <c r="AF71" s="20" t="e">
        <f>COUNTIF(#REF!,AF$9)</f>
        <v>#REF!</v>
      </c>
      <c r="AG71" s="20" t="e">
        <f>COUNTIF(#REF!,AG$9)</f>
        <v>#REF!</v>
      </c>
      <c r="AH71" s="20" t="e">
        <f>COUNTIF(#REF!,AH$9)</f>
        <v>#REF!</v>
      </c>
      <c r="AI71" s="20" t="e">
        <f>COUNTIF(#REF!,AI$9)</f>
        <v>#REF!</v>
      </c>
      <c r="AJ71" s="20" t="e">
        <f>COUNTIF(#REF!,AJ$9)</f>
        <v>#REF!</v>
      </c>
      <c r="AK71" s="20" t="e">
        <f>COUNTIF(#REF!,AK$9)</f>
        <v>#REF!</v>
      </c>
      <c r="AL71" s="20" t="e">
        <f>COUNTIF(#REF!,AL$9)</f>
        <v>#REF!</v>
      </c>
      <c r="AM71" s="20" t="e">
        <f>COUNTIF(#REF!,AM$9)</f>
        <v>#REF!</v>
      </c>
      <c r="AN71" s="20" t="e">
        <f>COUNTIF(#REF!,AN$9)</f>
        <v>#REF!</v>
      </c>
      <c r="AR71" s="231"/>
      <c r="AT71" s="845" t="b">
        <f t="shared" si="23"/>
        <v>1</v>
      </c>
      <c r="AU71" s="845" t="b">
        <f t="shared" si="23"/>
        <v>1</v>
      </c>
      <c r="AV71" s="845" t="b">
        <f t="shared" si="23"/>
        <v>1</v>
      </c>
      <c r="AW71" s="845" t="b">
        <f t="shared" si="23"/>
        <v>1</v>
      </c>
      <c r="AX71" s="845" t="b">
        <f t="shared" si="23"/>
        <v>1</v>
      </c>
      <c r="AY71" s="845" t="b">
        <f t="shared" si="23"/>
        <v>0</v>
      </c>
      <c r="AZ71" s="845" t="b">
        <f t="shared" si="23"/>
        <v>1</v>
      </c>
      <c r="BA71" s="845" t="b">
        <f t="shared" si="23"/>
        <v>1</v>
      </c>
    </row>
    <row r="72" spans="1:53" s="903" customFormat="1" ht="19.5" customHeight="1">
      <c r="A72" s="1709" t="s">
        <v>412</v>
      </c>
      <c r="B72" s="1710"/>
      <c r="C72" s="211"/>
      <c r="D72" s="40">
        <v>7</v>
      </c>
      <c r="E72" s="40"/>
      <c r="F72" s="1014"/>
      <c r="G72" s="1002">
        <v>3</v>
      </c>
      <c r="H72" s="949">
        <f>G72*30</f>
        <v>90</v>
      </c>
      <c r="I72" s="1336">
        <f>J72+K72+L72</f>
        <v>30</v>
      </c>
      <c r="J72" s="627">
        <v>20</v>
      </c>
      <c r="K72" s="628"/>
      <c r="L72" s="628">
        <v>10</v>
      </c>
      <c r="M72" s="1337">
        <f>H72-I72</f>
        <v>60</v>
      </c>
      <c r="N72" s="935"/>
      <c r="O72" s="626"/>
      <c r="P72" s="626"/>
      <c r="Q72" s="626"/>
      <c r="R72" s="626"/>
      <c r="S72" s="626"/>
      <c r="T72" s="626">
        <v>2</v>
      </c>
      <c r="U72" s="626"/>
      <c r="V72" s="84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R72" s="231"/>
      <c r="AT72" s="845" t="b">
        <f t="shared" si="23"/>
        <v>1</v>
      </c>
      <c r="AU72" s="845" t="b">
        <f t="shared" si="23"/>
        <v>1</v>
      </c>
      <c r="AV72" s="845" t="b">
        <f t="shared" si="23"/>
        <v>1</v>
      </c>
      <c r="AW72" s="845" t="b">
        <f t="shared" si="23"/>
        <v>1</v>
      </c>
      <c r="AX72" s="845" t="b">
        <f t="shared" si="23"/>
        <v>1</v>
      </c>
      <c r="AY72" s="845" t="b">
        <f t="shared" si="23"/>
        <v>1</v>
      </c>
      <c r="AZ72" s="845" t="b">
        <f t="shared" si="23"/>
        <v>0</v>
      </c>
      <c r="BA72" s="845" t="b">
        <f t="shared" si="23"/>
        <v>1</v>
      </c>
    </row>
    <row r="73" spans="1:53" s="980" customFormat="1" ht="19.5" customHeight="1" thickBot="1">
      <c r="A73" s="1709" t="s">
        <v>417</v>
      </c>
      <c r="B73" s="1710"/>
      <c r="C73" s="211"/>
      <c r="D73" s="40">
        <v>8</v>
      </c>
      <c r="E73" s="40"/>
      <c r="F73" s="1014"/>
      <c r="G73" s="1068">
        <v>3</v>
      </c>
      <c r="H73" s="949">
        <f t="shared" si="24"/>
        <v>90</v>
      </c>
      <c r="I73" s="895">
        <f t="shared" si="25"/>
        <v>26</v>
      </c>
      <c r="J73" s="287">
        <v>13</v>
      </c>
      <c r="K73" s="288"/>
      <c r="L73" s="288">
        <v>13</v>
      </c>
      <c r="M73" s="289">
        <f t="shared" si="26"/>
        <v>64</v>
      </c>
      <c r="N73" s="935"/>
      <c r="O73" s="626"/>
      <c r="P73" s="626"/>
      <c r="Q73" s="626"/>
      <c r="R73" s="626"/>
      <c r="S73" s="626"/>
      <c r="T73" s="626"/>
      <c r="U73" s="626">
        <v>2</v>
      </c>
      <c r="V73" s="840"/>
      <c r="W73" s="978"/>
      <c r="X73" s="979"/>
      <c r="Y73" s="979"/>
      <c r="Z73" s="979"/>
      <c r="AR73" s="1143"/>
      <c r="AT73" s="845" t="b">
        <f t="shared" si="23"/>
        <v>1</v>
      </c>
      <c r="AU73" s="845" t="b">
        <f t="shared" si="23"/>
        <v>1</v>
      </c>
      <c r="AV73" s="845" t="b">
        <f t="shared" si="23"/>
        <v>1</v>
      </c>
      <c r="AW73" s="845" t="b">
        <f t="shared" si="23"/>
        <v>1</v>
      </c>
      <c r="AX73" s="845" t="b">
        <f t="shared" si="23"/>
        <v>1</v>
      </c>
      <c r="AY73" s="845" t="b">
        <f t="shared" si="23"/>
        <v>1</v>
      </c>
      <c r="AZ73" s="845" t="b">
        <f t="shared" si="23"/>
        <v>1</v>
      </c>
      <c r="BA73" s="845" t="b">
        <f t="shared" si="23"/>
        <v>0</v>
      </c>
    </row>
    <row r="74" spans="1:54" s="903" customFormat="1" ht="19.5" customHeight="1" thickBot="1">
      <c r="A74" s="1713" t="s">
        <v>402</v>
      </c>
      <c r="B74" s="1714"/>
      <c r="C74" s="1139"/>
      <c r="D74" s="1140"/>
      <c r="E74" s="1140"/>
      <c r="F74" s="1141"/>
      <c r="G74" s="1015">
        <f aca="true" t="shared" si="27" ref="G74:M74">SUM(G67:G73)</f>
        <v>22</v>
      </c>
      <c r="H74" s="983">
        <f t="shared" si="27"/>
        <v>660</v>
      </c>
      <c r="I74" s="901">
        <f t="shared" si="27"/>
        <v>233</v>
      </c>
      <c r="J74" s="901">
        <f t="shared" si="27"/>
        <v>139</v>
      </c>
      <c r="K74" s="901">
        <f t="shared" si="27"/>
        <v>0</v>
      </c>
      <c r="L74" s="901">
        <f t="shared" si="27"/>
        <v>94</v>
      </c>
      <c r="M74" s="901">
        <f t="shared" si="27"/>
        <v>427</v>
      </c>
      <c r="N74" s="913">
        <f>SUM(N68:N73)</f>
        <v>0</v>
      </c>
      <c r="O74" s="902">
        <f aca="true" t="shared" si="28" ref="O74:U74">SUM(O67:O73)</f>
        <v>0</v>
      </c>
      <c r="P74" s="902">
        <f t="shared" si="28"/>
        <v>5</v>
      </c>
      <c r="Q74" s="902">
        <f t="shared" si="28"/>
        <v>2</v>
      </c>
      <c r="R74" s="902">
        <f t="shared" si="28"/>
        <v>2</v>
      </c>
      <c r="S74" s="902">
        <f t="shared" si="28"/>
        <v>2</v>
      </c>
      <c r="T74" s="902">
        <f t="shared" si="28"/>
        <v>2</v>
      </c>
      <c r="U74" s="902">
        <f t="shared" si="28"/>
        <v>2</v>
      </c>
      <c r="V74" s="1444">
        <f>SUM(V68:V73)</f>
        <v>0</v>
      </c>
      <c r="AB74" s="20" t="s">
        <v>363</v>
      </c>
      <c r="AC74" s="20" t="e">
        <f>COUNTIF(#REF!,AC$9)</f>
        <v>#REF!</v>
      </c>
      <c r="AD74" s="20" t="e">
        <f>COUNTIF(#REF!,AD$9)</f>
        <v>#REF!</v>
      </c>
      <c r="AE74" s="20" t="e">
        <f>COUNTIF(#REF!,AE$9)</f>
        <v>#REF!</v>
      </c>
      <c r="AF74" s="20" t="e">
        <f>COUNTIF(#REF!,AF$9)</f>
        <v>#REF!</v>
      </c>
      <c r="AG74" s="20" t="e">
        <f>COUNTIF(#REF!,AG$9)</f>
        <v>#REF!</v>
      </c>
      <c r="AH74" s="20" t="e">
        <f>COUNTIF(#REF!,AH$9)</f>
        <v>#REF!</v>
      </c>
      <c r="AI74" s="20" t="e">
        <f>COUNTIF(#REF!,AI$9)</f>
        <v>#REF!</v>
      </c>
      <c r="AJ74" s="20" t="e">
        <f>COUNTIF(#REF!,AJ$9)</f>
        <v>#REF!</v>
      </c>
      <c r="AK74" s="20" t="e">
        <f>COUNTIF(#REF!,AK$9)</f>
        <v>#REF!</v>
      </c>
      <c r="AL74" s="20" t="e">
        <f>COUNTIF(#REF!,AL$9)</f>
        <v>#REF!</v>
      </c>
      <c r="AM74" s="20" t="e">
        <f>COUNTIF(#REF!,AM$9)</f>
        <v>#REF!</v>
      </c>
      <c r="AN74" s="20" t="e">
        <f>COUNTIF(#REF!,AN$9)</f>
        <v>#REF!</v>
      </c>
      <c r="AR74" s="231"/>
      <c r="AT74" s="1423">
        <f aca="true" t="shared" si="29" ref="AT74:BA74">SUMIF(AT67:AT73,FALSE,$G67:$G73)</f>
        <v>0</v>
      </c>
      <c r="AU74" s="1423">
        <f t="shared" si="29"/>
        <v>0</v>
      </c>
      <c r="AV74" s="1423">
        <f t="shared" si="29"/>
        <v>7</v>
      </c>
      <c r="AW74" s="1423">
        <f t="shared" si="29"/>
        <v>3</v>
      </c>
      <c r="AX74" s="1423">
        <f t="shared" si="29"/>
        <v>3</v>
      </c>
      <c r="AY74" s="1423">
        <f t="shared" si="29"/>
        <v>3</v>
      </c>
      <c r="AZ74" s="1423">
        <f t="shared" si="29"/>
        <v>3</v>
      </c>
      <c r="BA74" s="1423">
        <f t="shared" si="29"/>
        <v>3</v>
      </c>
      <c r="BB74" s="1428">
        <f>SUM(AT74:BA74)</f>
        <v>22</v>
      </c>
    </row>
    <row r="75" spans="1:53" s="27" customFormat="1" ht="19.5" customHeight="1">
      <c r="A75" s="494" t="s">
        <v>313</v>
      </c>
      <c r="B75" s="1384" t="s">
        <v>67</v>
      </c>
      <c r="C75" s="849"/>
      <c r="D75" s="59">
        <v>3</v>
      </c>
      <c r="E75" s="59"/>
      <c r="F75" s="865"/>
      <c r="G75" s="995">
        <v>4</v>
      </c>
      <c r="H75" s="868">
        <f aca="true" t="shared" si="30" ref="H75:H90">G75*30</f>
        <v>120</v>
      </c>
      <c r="I75" s="107">
        <f aca="true" t="shared" si="31" ref="I75:I90">J75+K75+L75</f>
        <v>45</v>
      </c>
      <c r="J75" s="57">
        <v>30</v>
      </c>
      <c r="K75" s="59"/>
      <c r="L75" s="59">
        <v>15</v>
      </c>
      <c r="M75" s="114">
        <f aca="true" t="shared" si="32" ref="M75:M90">H75-I75</f>
        <v>75</v>
      </c>
      <c r="N75" s="87"/>
      <c r="O75" s="80"/>
      <c r="P75" s="80">
        <v>3</v>
      </c>
      <c r="Q75" s="839"/>
      <c r="R75" s="839"/>
      <c r="S75" s="839"/>
      <c r="T75" s="839"/>
      <c r="U75" s="839"/>
      <c r="V75" s="1049"/>
      <c r="AR75" s="1142"/>
      <c r="AT75" s="292"/>
      <c r="AU75" s="292"/>
      <c r="AV75" s="292"/>
      <c r="AW75" s="292"/>
      <c r="AX75" s="292"/>
      <c r="AY75" s="292"/>
      <c r="AZ75" s="292"/>
      <c r="BA75" s="292"/>
    </row>
    <row r="76" spans="1:53" s="27" customFormat="1" ht="19.5" customHeight="1">
      <c r="A76" s="141" t="s">
        <v>315</v>
      </c>
      <c r="B76" s="850" t="s">
        <v>300</v>
      </c>
      <c r="C76" s="849"/>
      <c r="D76" s="59">
        <v>3</v>
      </c>
      <c r="E76" s="59"/>
      <c r="F76" s="865"/>
      <c r="G76" s="995">
        <v>4</v>
      </c>
      <c r="H76" s="868">
        <f t="shared" si="30"/>
        <v>120</v>
      </c>
      <c r="I76" s="107">
        <f t="shared" si="31"/>
        <v>45</v>
      </c>
      <c r="J76" s="57">
        <v>30</v>
      </c>
      <c r="K76" s="59"/>
      <c r="L76" s="59">
        <v>15</v>
      </c>
      <c r="M76" s="114">
        <f t="shared" si="32"/>
        <v>75</v>
      </c>
      <c r="N76" s="87"/>
      <c r="O76" s="80"/>
      <c r="P76" s="80">
        <v>3</v>
      </c>
      <c r="Q76" s="839"/>
      <c r="R76" s="839"/>
      <c r="S76" s="839"/>
      <c r="T76" s="839"/>
      <c r="U76" s="839"/>
      <c r="V76" s="1049"/>
      <c r="AR76" s="1142"/>
      <c r="AT76" s="292"/>
      <c r="AU76" s="292"/>
      <c r="AV76" s="292"/>
      <c r="AW76" s="292"/>
      <c r="AX76" s="292"/>
      <c r="AY76" s="292"/>
      <c r="AZ76" s="292"/>
      <c r="BA76" s="292"/>
    </row>
    <row r="77" spans="1:53" s="27" customFormat="1" ht="19.5" customHeight="1">
      <c r="A77" s="141" t="s">
        <v>317</v>
      </c>
      <c r="B77" s="850" t="s">
        <v>281</v>
      </c>
      <c r="C77" s="849"/>
      <c r="D77" s="59">
        <v>3</v>
      </c>
      <c r="E77" s="59"/>
      <c r="F77" s="865"/>
      <c r="G77" s="995">
        <v>4</v>
      </c>
      <c r="H77" s="868">
        <f t="shared" si="30"/>
        <v>120</v>
      </c>
      <c r="I77" s="107">
        <f t="shared" si="31"/>
        <v>45</v>
      </c>
      <c r="J77" s="57">
        <v>30</v>
      </c>
      <c r="K77" s="59"/>
      <c r="L77" s="59">
        <v>15</v>
      </c>
      <c r="M77" s="114">
        <f t="shared" si="32"/>
        <v>75</v>
      </c>
      <c r="N77" s="87"/>
      <c r="O77" s="80"/>
      <c r="P77" s="80">
        <v>3</v>
      </c>
      <c r="Q77" s="839"/>
      <c r="R77" s="839"/>
      <c r="S77" s="839"/>
      <c r="T77" s="839"/>
      <c r="U77" s="839"/>
      <c r="V77" s="1049"/>
      <c r="AR77" s="1142"/>
      <c r="AT77" s="292"/>
      <c r="AU77" s="292"/>
      <c r="AV77" s="292"/>
      <c r="AW77" s="292"/>
      <c r="AX77" s="292"/>
      <c r="AY77" s="292"/>
      <c r="AZ77" s="292"/>
      <c r="BA77" s="292"/>
    </row>
    <row r="78" spans="1:22" ht="18.75">
      <c r="A78" s="141" t="s">
        <v>319</v>
      </c>
      <c r="B78" s="1445" t="s">
        <v>598</v>
      </c>
      <c r="C78" s="849"/>
      <c r="D78" s="59">
        <v>3</v>
      </c>
      <c r="E78" s="59"/>
      <c r="F78" s="865"/>
      <c r="G78" s="995">
        <v>4</v>
      </c>
      <c r="H78" s="868">
        <f t="shared" si="30"/>
        <v>120</v>
      </c>
      <c r="I78" s="107">
        <f t="shared" si="31"/>
        <v>45</v>
      </c>
      <c r="J78" s="57">
        <v>30</v>
      </c>
      <c r="K78" s="59"/>
      <c r="L78" s="59">
        <v>15</v>
      </c>
      <c r="M78" s="114">
        <f t="shared" si="32"/>
        <v>75</v>
      </c>
      <c r="N78" s="87"/>
      <c r="O78" s="80"/>
      <c r="P78" s="80">
        <v>3</v>
      </c>
      <c r="Q78" s="839"/>
      <c r="R78" s="839"/>
      <c r="S78" s="839"/>
      <c r="T78" s="839"/>
      <c r="U78" s="839"/>
      <c r="V78" s="1049"/>
    </row>
    <row r="79" spans="1:53" s="903" customFormat="1" ht="19.5" customHeight="1">
      <c r="A79" s="141" t="s">
        <v>320</v>
      </c>
      <c r="B79" s="856" t="s">
        <v>36</v>
      </c>
      <c r="C79" s="841"/>
      <c r="D79" s="30">
        <v>3</v>
      </c>
      <c r="E79" s="30"/>
      <c r="F79" s="1134"/>
      <c r="G79" s="1002">
        <v>3</v>
      </c>
      <c r="H79" s="949">
        <f t="shared" si="30"/>
        <v>90</v>
      </c>
      <c r="I79" s="1336">
        <f t="shared" si="31"/>
        <v>30</v>
      </c>
      <c r="J79" s="627">
        <v>20</v>
      </c>
      <c r="K79" s="628"/>
      <c r="L79" s="628">
        <v>10</v>
      </c>
      <c r="M79" s="1337">
        <f t="shared" si="32"/>
        <v>60</v>
      </c>
      <c r="N79" s="1484"/>
      <c r="O79" s="1485"/>
      <c r="P79" s="1339">
        <v>2</v>
      </c>
      <c r="Q79" s="1339"/>
      <c r="R79" s="1339"/>
      <c r="S79" s="839"/>
      <c r="T79" s="1261"/>
      <c r="U79" s="839"/>
      <c r="V79" s="84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R79" s="231" t="s">
        <v>465</v>
      </c>
      <c r="AT79" s="1261"/>
      <c r="AU79" s="1261"/>
      <c r="AV79" s="1261"/>
      <c r="AW79" s="1261"/>
      <c r="AX79" s="1261"/>
      <c r="AY79" s="1261"/>
      <c r="AZ79" s="1261"/>
      <c r="BA79" s="1261"/>
    </row>
    <row r="80" spans="1:53" s="1128" customFormat="1" ht="19.5" customHeight="1">
      <c r="A80" s="141" t="s">
        <v>328</v>
      </c>
      <c r="B80" s="1278" t="s">
        <v>56</v>
      </c>
      <c r="C80" s="950"/>
      <c r="D80" s="360">
        <v>3</v>
      </c>
      <c r="E80" s="360"/>
      <c r="F80" s="1300"/>
      <c r="G80" s="1002">
        <v>3</v>
      </c>
      <c r="H80" s="953">
        <f t="shared" si="30"/>
        <v>90</v>
      </c>
      <c r="I80" s="295">
        <f t="shared" si="31"/>
        <v>30</v>
      </c>
      <c r="J80" s="269">
        <v>20</v>
      </c>
      <c r="K80" s="327"/>
      <c r="L80" s="327">
        <v>10</v>
      </c>
      <c r="M80" s="840">
        <f t="shared" si="32"/>
        <v>60</v>
      </c>
      <c r="N80" s="935"/>
      <c r="O80" s="626"/>
      <c r="P80" s="965">
        <v>2</v>
      </c>
      <c r="Q80" s="965"/>
      <c r="R80" s="1301"/>
      <c r="S80" s="965"/>
      <c r="T80" s="626"/>
      <c r="U80" s="1302"/>
      <c r="V80" s="1520"/>
      <c r="AB80" s="1128" t="s">
        <v>364</v>
      </c>
      <c r="AC80" s="1128" t="e">
        <f>COUNTIF(#REF!,AC$9)</f>
        <v>#REF!</v>
      </c>
      <c r="AD80" s="1128" t="e">
        <f>COUNTIF(#REF!,AD$9)</f>
        <v>#REF!</v>
      </c>
      <c r="AE80" s="1128" t="e">
        <f>COUNTIF(#REF!,AE$9)</f>
        <v>#REF!</v>
      </c>
      <c r="AF80" s="1128" t="e">
        <f>COUNTIF(#REF!,AF$9)</f>
        <v>#REF!</v>
      </c>
      <c r="AG80" s="1128" t="e">
        <f>COUNTIF(#REF!,AG$9)</f>
        <v>#REF!</v>
      </c>
      <c r="AH80" s="1128" t="e">
        <f>COUNTIF(#REF!,AH$9)</f>
        <v>#REF!</v>
      </c>
      <c r="AI80" s="1128" t="e">
        <f>COUNTIF(#REF!,AI$9)</f>
        <v>#REF!</v>
      </c>
      <c r="AJ80" s="1128" t="e">
        <f>COUNTIF(#REF!,AJ$9)</f>
        <v>#REF!</v>
      </c>
      <c r="AK80" s="1128" t="e">
        <f>COUNTIF(#REF!,AK$9)</f>
        <v>#REF!</v>
      </c>
      <c r="AL80" s="1128" t="e">
        <f>COUNTIF(#REF!,AL$9)</f>
        <v>#REF!</v>
      </c>
      <c r="AM80" s="1128" t="e">
        <f>COUNTIF(#REF!,AM$9)</f>
        <v>#REF!</v>
      </c>
      <c r="AN80" s="1128" t="e">
        <f>COUNTIF(#REF!,AN$9)</f>
        <v>#REF!</v>
      </c>
      <c r="AR80" s="231" t="s">
        <v>485</v>
      </c>
      <c r="AT80" s="1419"/>
      <c r="AU80" s="1419"/>
      <c r="AV80" s="1419"/>
      <c r="AW80" s="1419"/>
      <c r="AX80" s="1419"/>
      <c r="AY80" s="1419"/>
      <c r="AZ80" s="1419"/>
      <c r="BA80" s="1419"/>
    </row>
    <row r="81" spans="1:53" s="1128" customFormat="1" ht="19.5" customHeight="1">
      <c r="A81" s="141" t="s">
        <v>329</v>
      </c>
      <c r="B81" s="1521" t="s">
        <v>599</v>
      </c>
      <c r="C81" s="950"/>
      <c r="D81" s="360">
        <v>3</v>
      </c>
      <c r="E81" s="360"/>
      <c r="F81" s="1300"/>
      <c r="G81" s="1002">
        <v>3</v>
      </c>
      <c r="H81" s="953">
        <f t="shared" si="30"/>
        <v>90</v>
      </c>
      <c r="I81" s="295">
        <f t="shared" si="31"/>
        <v>30</v>
      </c>
      <c r="J81" s="269">
        <v>20</v>
      </c>
      <c r="K81" s="327"/>
      <c r="L81" s="327">
        <v>10</v>
      </c>
      <c r="M81" s="840">
        <f t="shared" si="32"/>
        <v>60</v>
      </c>
      <c r="N81" s="935"/>
      <c r="O81" s="626"/>
      <c r="P81" s="965">
        <v>2</v>
      </c>
      <c r="Q81" s="965"/>
      <c r="R81" s="1301"/>
      <c r="S81" s="965"/>
      <c r="T81" s="626"/>
      <c r="U81" s="1302"/>
      <c r="V81" s="1520"/>
      <c r="AR81" s="231"/>
      <c r="AT81" s="1419"/>
      <c r="AU81" s="1419"/>
      <c r="AV81" s="1419"/>
      <c r="AW81" s="1419"/>
      <c r="AX81" s="1419"/>
      <c r="AY81" s="1419"/>
      <c r="AZ81" s="1419"/>
      <c r="BA81" s="1419"/>
    </row>
    <row r="82" spans="1:53" s="1128" customFormat="1" ht="19.5" customHeight="1">
      <c r="A82" s="141" t="s">
        <v>330</v>
      </c>
      <c r="B82" s="1522" t="s">
        <v>598</v>
      </c>
      <c r="C82" s="950"/>
      <c r="D82" s="360">
        <v>3</v>
      </c>
      <c r="E82" s="360"/>
      <c r="F82" s="1300"/>
      <c r="G82" s="1002">
        <v>3</v>
      </c>
      <c r="H82" s="953">
        <f t="shared" si="30"/>
        <v>90</v>
      </c>
      <c r="I82" s="295">
        <f t="shared" si="31"/>
        <v>30</v>
      </c>
      <c r="J82" s="269">
        <v>20</v>
      </c>
      <c r="K82" s="327"/>
      <c r="L82" s="327">
        <v>10</v>
      </c>
      <c r="M82" s="840">
        <f t="shared" si="32"/>
        <v>60</v>
      </c>
      <c r="N82" s="935"/>
      <c r="O82" s="626"/>
      <c r="P82" s="965">
        <v>2</v>
      </c>
      <c r="Q82" s="965"/>
      <c r="R82" s="1301"/>
      <c r="S82" s="965"/>
      <c r="T82" s="626"/>
      <c r="U82" s="1302"/>
      <c r="V82" s="1520"/>
      <c r="AR82" s="231"/>
      <c r="AT82" s="1419"/>
      <c r="AU82" s="1419"/>
      <c r="AV82" s="1419"/>
      <c r="AW82" s="1419"/>
      <c r="AX82" s="1419"/>
      <c r="AY82" s="1419"/>
      <c r="AZ82" s="1419"/>
      <c r="BA82" s="1419"/>
    </row>
    <row r="83" spans="1:53" s="1128" customFormat="1" ht="19.5" customHeight="1">
      <c r="A83" s="141" t="s">
        <v>332</v>
      </c>
      <c r="B83" s="848" t="s">
        <v>36</v>
      </c>
      <c r="C83" s="950"/>
      <c r="D83" s="1303">
        <v>4</v>
      </c>
      <c r="E83" s="1303"/>
      <c r="F83" s="1304"/>
      <c r="G83" s="1002">
        <v>3</v>
      </c>
      <c r="H83" s="953">
        <f t="shared" si="30"/>
        <v>90</v>
      </c>
      <c r="I83" s="295">
        <f t="shared" si="31"/>
        <v>36</v>
      </c>
      <c r="J83" s="269">
        <v>18</v>
      </c>
      <c r="K83" s="327"/>
      <c r="L83" s="327">
        <v>18</v>
      </c>
      <c r="M83" s="840">
        <f t="shared" si="32"/>
        <v>54</v>
      </c>
      <c r="N83" s="1305"/>
      <c r="O83" s="1303"/>
      <c r="P83" s="1303"/>
      <c r="Q83" s="1303">
        <v>2</v>
      </c>
      <c r="R83" s="1301"/>
      <c r="S83" s="965"/>
      <c r="T83" s="626"/>
      <c r="U83" s="1302"/>
      <c r="V83" s="1520"/>
      <c r="AR83" s="231"/>
      <c r="AT83" s="1419"/>
      <c r="AU83" s="1419"/>
      <c r="AV83" s="1419"/>
      <c r="AW83" s="1419"/>
      <c r="AX83" s="1419"/>
      <c r="AY83" s="1419"/>
      <c r="AZ83" s="1419"/>
      <c r="BA83" s="1419"/>
    </row>
    <row r="84" spans="1:53" s="1128" customFormat="1" ht="19.5" customHeight="1">
      <c r="A84" s="141" t="s">
        <v>333</v>
      </c>
      <c r="B84" s="1278" t="s">
        <v>65</v>
      </c>
      <c r="C84" s="1523"/>
      <c r="D84" s="1303">
        <v>4</v>
      </c>
      <c r="E84" s="1303"/>
      <c r="F84" s="1304"/>
      <c r="G84" s="1002">
        <v>3</v>
      </c>
      <c r="H84" s="953">
        <f t="shared" si="30"/>
        <v>90</v>
      </c>
      <c r="I84" s="295">
        <f t="shared" si="31"/>
        <v>36</v>
      </c>
      <c r="J84" s="269">
        <v>18</v>
      </c>
      <c r="K84" s="327"/>
      <c r="L84" s="327">
        <v>18</v>
      </c>
      <c r="M84" s="840">
        <f t="shared" si="32"/>
        <v>54</v>
      </c>
      <c r="N84" s="1305"/>
      <c r="O84" s="1303"/>
      <c r="P84" s="1303"/>
      <c r="Q84" s="1303">
        <v>2</v>
      </c>
      <c r="R84" s="1303"/>
      <c r="S84" s="1303"/>
      <c r="T84" s="58"/>
      <c r="U84" s="58"/>
      <c r="V84" s="114"/>
      <c r="AR84" s="231" t="s">
        <v>461</v>
      </c>
      <c r="AT84" s="1419"/>
      <c r="AU84" s="1419"/>
      <c r="AV84" s="1419"/>
      <c r="AW84" s="1419"/>
      <c r="AX84" s="1419"/>
      <c r="AY84" s="1419"/>
      <c r="AZ84" s="1419"/>
      <c r="BA84" s="1419"/>
    </row>
    <row r="85" spans="1:53" s="1128" customFormat="1" ht="19.5" customHeight="1">
      <c r="A85" s="141" t="s">
        <v>335</v>
      </c>
      <c r="B85" s="1435" t="s">
        <v>314</v>
      </c>
      <c r="C85" s="1523"/>
      <c r="D85" s="1303">
        <v>4</v>
      </c>
      <c r="E85" s="1303"/>
      <c r="F85" s="1304"/>
      <c r="G85" s="1002">
        <v>3</v>
      </c>
      <c r="H85" s="953">
        <f t="shared" si="30"/>
        <v>90</v>
      </c>
      <c r="I85" s="295">
        <f t="shared" si="31"/>
        <v>36</v>
      </c>
      <c r="J85" s="269">
        <v>18</v>
      </c>
      <c r="K85" s="327"/>
      <c r="L85" s="327">
        <v>18</v>
      </c>
      <c r="M85" s="840">
        <f t="shared" si="32"/>
        <v>54</v>
      </c>
      <c r="N85" s="1305"/>
      <c r="O85" s="1303"/>
      <c r="P85" s="1303"/>
      <c r="Q85" s="1303">
        <v>2</v>
      </c>
      <c r="R85" s="1303"/>
      <c r="S85" s="1303"/>
      <c r="T85" s="58"/>
      <c r="U85" s="58"/>
      <c r="V85" s="114"/>
      <c r="AR85" s="231"/>
      <c r="AT85" s="1419"/>
      <c r="AU85" s="1419"/>
      <c r="AV85" s="1419"/>
      <c r="AW85" s="1419"/>
      <c r="AX85" s="1419"/>
      <c r="AY85" s="1419"/>
      <c r="AZ85" s="1419"/>
      <c r="BA85" s="1419"/>
    </row>
    <row r="86" spans="1:53" s="1128" customFormat="1" ht="19.5" customHeight="1">
      <c r="A86" s="141" t="s">
        <v>336</v>
      </c>
      <c r="B86" s="1438" t="s">
        <v>108</v>
      </c>
      <c r="C86" s="1523"/>
      <c r="D86" s="1303">
        <v>4</v>
      </c>
      <c r="E86" s="1303"/>
      <c r="F86" s="1304"/>
      <c r="G86" s="1002">
        <v>3</v>
      </c>
      <c r="H86" s="953">
        <f t="shared" si="30"/>
        <v>90</v>
      </c>
      <c r="I86" s="295">
        <f t="shared" si="31"/>
        <v>36</v>
      </c>
      <c r="J86" s="269">
        <v>18</v>
      </c>
      <c r="K86" s="327"/>
      <c r="L86" s="327">
        <v>18</v>
      </c>
      <c r="M86" s="840">
        <f t="shared" si="32"/>
        <v>54</v>
      </c>
      <c r="N86" s="1305"/>
      <c r="O86" s="1303"/>
      <c r="P86" s="1303"/>
      <c r="Q86" s="1303">
        <v>2</v>
      </c>
      <c r="R86" s="1303"/>
      <c r="S86" s="1303"/>
      <c r="T86" s="58"/>
      <c r="U86" s="58"/>
      <c r="V86" s="114"/>
      <c r="AR86" s="231"/>
      <c r="AT86" s="1419"/>
      <c r="AU86" s="1419"/>
      <c r="AV86" s="1419"/>
      <c r="AW86" s="1419"/>
      <c r="AX86" s="1419"/>
      <c r="AY86" s="1419"/>
      <c r="AZ86" s="1419"/>
      <c r="BA86" s="1419"/>
    </row>
    <row r="87" spans="1:53" s="1128" customFormat="1" ht="19.5" customHeight="1">
      <c r="A87" s="141" t="s">
        <v>337</v>
      </c>
      <c r="B87" s="1438" t="s">
        <v>44</v>
      </c>
      <c r="C87" s="1523"/>
      <c r="D87" s="1303">
        <v>4</v>
      </c>
      <c r="E87" s="1303"/>
      <c r="F87" s="1304"/>
      <c r="G87" s="1002">
        <v>3</v>
      </c>
      <c r="H87" s="953">
        <f t="shared" si="30"/>
        <v>90</v>
      </c>
      <c r="I87" s="295">
        <f t="shared" si="31"/>
        <v>36</v>
      </c>
      <c r="J87" s="269">
        <v>18</v>
      </c>
      <c r="K87" s="327"/>
      <c r="L87" s="327">
        <v>18</v>
      </c>
      <c r="M87" s="840">
        <f t="shared" si="32"/>
        <v>54</v>
      </c>
      <c r="N87" s="1305"/>
      <c r="O87" s="1303"/>
      <c r="P87" s="1303"/>
      <c r="Q87" s="1303">
        <v>2</v>
      </c>
      <c r="R87" s="1303"/>
      <c r="S87" s="1303"/>
      <c r="T87" s="58"/>
      <c r="U87" s="58"/>
      <c r="V87" s="114"/>
      <c r="AR87" s="231"/>
      <c r="AT87" s="1419"/>
      <c r="AU87" s="1419"/>
      <c r="AV87" s="1419"/>
      <c r="AW87" s="1419"/>
      <c r="AX87" s="1419"/>
      <c r="AY87" s="1419"/>
      <c r="AZ87" s="1419"/>
      <c r="BA87" s="1419"/>
    </row>
    <row r="88" spans="1:53" s="1128" customFormat="1" ht="19.5" customHeight="1">
      <c r="A88" s="141" t="s">
        <v>339</v>
      </c>
      <c r="B88" s="1522" t="s">
        <v>598</v>
      </c>
      <c r="C88" s="1523"/>
      <c r="D88" s="1303">
        <v>4</v>
      </c>
      <c r="E88" s="1303"/>
      <c r="F88" s="1304"/>
      <c r="G88" s="1002">
        <v>3</v>
      </c>
      <c r="H88" s="953">
        <f t="shared" si="30"/>
        <v>90</v>
      </c>
      <c r="I88" s="295">
        <f t="shared" si="31"/>
        <v>36</v>
      </c>
      <c r="J88" s="269">
        <v>18</v>
      </c>
      <c r="K88" s="327"/>
      <c r="L88" s="327">
        <v>18</v>
      </c>
      <c r="M88" s="840">
        <f t="shared" si="32"/>
        <v>54</v>
      </c>
      <c r="N88" s="1305"/>
      <c r="O88" s="1303"/>
      <c r="P88" s="1303"/>
      <c r="Q88" s="1303">
        <v>2</v>
      </c>
      <c r="R88" s="1303"/>
      <c r="S88" s="1303"/>
      <c r="T88" s="58"/>
      <c r="U88" s="58"/>
      <c r="V88" s="114"/>
      <c r="AR88" s="231"/>
      <c r="AT88" s="1419"/>
      <c r="AU88" s="1419"/>
      <c r="AV88" s="1419"/>
      <c r="AW88" s="1419"/>
      <c r="AX88" s="1419"/>
      <c r="AY88" s="1419"/>
      <c r="AZ88" s="1419"/>
      <c r="BA88" s="1419"/>
    </row>
    <row r="89" spans="1:53" s="1128" customFormat="1" ht="19.5" customHeight="1">
      <c r="A89" s="141" t="s">
        <v>340</v>
      </c>
      <c r="B89" s="856" t="s">
        <v>36</v>
      </c>
      <c r="C89" s="1523"/>
      <c r="D89" s="1303">
        <v>5</v>
      </c>
      <c r="E89" s="1303"/>
      <c r="F89" s="1306"/>
      <c r="G89" s="1002">
        <v>3</v>
      </c>
      <c r="H89" s="953">
        <f t="shared" si="30"/>
        <v>90</v>
      </c>
      <c r="I89" s="295">
        <f t="shared" si="31"/>
        <v>30</v>
      </c>
      <c r="J89" s="269">
        <v>20</v>
      </c>
      <c r="K89" s="327"/>
      <c r="L89" s="327">
        <v>10</v>
      </c>
      <c r="M89" s="840">
        <f t="shared" si="32"/>
        <v>60</v>
      </c>
      <c r="N89" s="1307"/>
      <c r="O89" s="1308"/>
      <c r="P89" s="1303"/>
      <c r="Q89" s="1303"/>
      <c r="R89" s="1303">
        <v>2</v>
      </c>
      <c r="S89" s="1303"/>
      <c r="T89" s="58"/>
      <c r="U89" s="58"/>
      <c r="V89" s="114"/>
      <c r="AR89" s="231"/>
      <c r="AT89" s="1419"/>
      <c r="AU89" s="1419"/>
      <c r="AV89" s="1419"/>
      <c r="AW89" s="1419"/>
      <c r="AX89" s="1419"/>
      <c r="AY89" s="1419"/>
      <c r="AZ89" s="1419"/>
      <c r="BA89" s="1419"/>
    </row>
    <row r="90" spans="1:53" s="1128" customFormat="1" ht="19.5" customHeight="1">
      <c r="A90" s="141" t="s">
        <v>392</v>
      </c>
      <c r="B90" s="1011" t="s">
        <v>257</v>
      </c>
      <c r="C90" s="1486"/>
      <c r="D90" s="1303">
        <v>5</v>
      </c>
      <c r="E90" s="1303"/>
      <c r="F90" s="1306"/>
      <c r="G90" s="1002">
        <v>3</v>
      </c>
      <c r="H90" s="953">
        <f t="shared" si="30"/>
        <v>90</v>
      </c>
      <c r="I90" s="295">
        <f t="shared" si="31"/>
        <v>30</v>
      </c>
      <c r="J90" s="269">
        <v>20</v>
      </c>
      <c r="K90" s="327"/>
      <c r="L90" s="327">
        <v>10</v>
      </c>
      <c r="M90" s="840">
        <f t="shared" si="32"/>
        <v>60</v>
      </c>
      <c r="N90" s="1307"/>
      <c r="O90" s="1308"/>
      <c r="P90" s="1303"/>
      <c r="Q90" s="1303"/>
      <c r="R90" s="1303">
        <v>2</v>
      </c>
      <c r="S90" s="1303"/>
      <c r="T90" s="58"/>
      <c r="U90" s="58"/>
      <c r="V90" s="114"/>
      <c r="AR90" s="231" t="s">
        <v>461</v>
      </c>
      <c r="AT90" s="1419"/>
      <c r="AU90" s="1419"/>
      <c r="AV90" s="1419"/>
      <c r="AW90" s="1419"/>
      <c r="AX90" s="1419"/>
      <c r="AY90" s="1419"/>
      <c r="AZ90" s="1419"/>
      <c r="BA90" s="1419"/>
    </row>
    <row r="91" spans="1:53" s="1128" customFormat="1" ht="19.5" customHeight="1">
      <c r="A91" s="141" t="s">
        <v>393</v>
      </c>
      <c r="B91" s="1438" t="s">
        <v>316</v>
      </c>
      <c r="C91" s="1486"/>
      <c r="D91" s="1303">
        <v>5</v>
      </c>
      <c r="E91" s="1303"/>
      <c r="F91" s="1306"/>
      <c r="G91" s="1002">
        <v>3</v>
      </c>
      <c r="H91" s="953">
        <f aca="true" t="shared" si="33" ref="H91:H96">G91*30</f>
        <v>90</v>
      </c>
      <c r="I91" s="295">
        <f aca="true" t="shared" si="34" ref="I91:I96">J91+K91+L91</f>
        <v>30</v>
      </c>
      <c r="J91" s="269">
        <v>20</v>
      </c>
      <c r="K91" s="327"/>
      <c r="L91" s="327">
        <v>10</v>
      </c>
      <c r="M91" s="840">
        <f aca="true" t="shared" si="35" ref="M91:M96">H91-I91</f>
        <v>60</v>
      </c>
      <c r="N91" s="1307"/>
      <c r="O91" s="1308"/>
      <c r="P91" s="1303"/>
      <c r="Q91" s="1303"/>
      <c r="R91" s="1303">
        <v>2</v>
      </c>
      <c r="S91" s="1303"/>
      <c r="T91" s="58"/>
      <c r="U91" s="58"/>
      <c r="V91" s="114"/>
      <c r="AR91" s="231"/>
      <c r="AT91" s="1419"/>
      <c r="AU91" s="1419"/>
      <c r="AV91" s="1419"/>
      <c r="AW91" s="1419"/>
      <c r="AX91" s="1419"/>
      <c r="AY91" s="1419"/>
      <c r="AZ91" s="1419"/>
      <c r="BA91" s="1419"/>
    </row>
    <row r="92" spans="1:53" s="1128" customFormat="1" ht="19.5" customHeight="1">
      <c r="A92" s="141" t="s">
        <v>394</v>
      </c>
      <c r="B92" s="1438" t="s">
        <v>318</v>
      </c>
      <c r="C92" s="1486"/>
      <c r="D92" s="1303">
        <v>5</v>
      </c>
      <c r="E92" s="1303"/>
      <c r="F92" s="1306"/>
      <c r="G92" s="1002">
        <v>3</v>
      </c>
      <c r="H92" s="953">
        <f t="shared" si="33"/>
        <v>90</v>
      </c>
      <c r="I92" s="295">
        <f t="shared" si="34"/>
        <v>30</v>
      </c>
      <c r="J92" s="269">
        <v>20</v>
      </c>
      <c r="K92" s="327"/>
      <c r="L92" s="327">
        <v>10</v>
      </c>
      <c r="M92" s="840">
        <f t="shared" si="35"/>
        <v>60</v>
      </c>
      <c r="N92" s="1307"/>
      <c r="O92" s="1308"/>
      <c r="P92" s="1303"/>
      <c r="Q92" s="1303"/>
      <c r="R92" s="1303">
        <v>2</v>
      </c>
      <c r="S92" s="1303"/>
      <c r="T92" s="58"/>
      <c r="U92" s="58"/>
      <c r="V92" s="114"/>
      <c r="AR92" s="231"/>
      <c r="AT92" s="1419"/>
      <c r="AU92" s="1419"/>
      <c r="AV92" s="1419"/>
      <c r="AW92" s="1419"/>
      <c r="AX92" s="1419"/>
      <c r="AY92" s="1419"/>
      <c r="AZ92" s="1419"/>
      <c r="BA92" s="1419"/>
    </row>
    <row r="93" spans="1:53" s="1128" customFormat="1" ht="19.5" customHeight="1">
      <c r="A93" s="141" t="s">
        <v>428</v>
      </c>
      <c r="B93" s="1438" t="s">
        <v>121</v>
      </c>
      <c r="C93" s="1486"/>
      <c r="D93" s="1303">
        <v>5</v>
      </c>
      <c r="E93" s="1303"/>
      <c r="F93" s="1306"/>
      <c r="G93" s="1002">
        <v>3</v>
      </c>
      <c r="H93" s="953">
        <f t="shared" si="33"/>
        <v>90</v>
      </c>
      <c r="I93" s="295">
        <f t="shared" si="34"/>
        <v>30</v>
      </c>
      <c r="J93" s="269">
        <v>20</v>
      </c>
      <c r="K93" s="327"/>
      <c r="L93" s="327">
        <v>10</v>
      </c>
      <c r="M93" s="840">
        <f t="shared" si="35"/>
        <v>60</v>
      </c>
      <c r="N93" s="1307"/>
      <c r="O93" s="1308"/>
      <c r="P93" s="1303"/>
      <c r="Q93" s="1303"/>
      <c r="R93" s="1303">
        <v>2</v>
      </c>
      <c r="S93" s="1303"/>
      <c r="T93" s="58"/>
      <c r="U93" s="58"/>
      <c r="V93" s="114"/>
      <c r="AR93" s="231"/>
      <c r="AT93" s="1419"/>
      <c r="AU93" s="1419"/>
      <c r="AV93" s="1419"/>
      <c r="AW93" s="1419"/>
      <c r="AX93" s="1419"/>
      <c r="AY93" s="1419"/>
      <c r="AZ93" s="1419"/>
      <c r="BA93" s="1419"/>
    </row>
    <row r="94" spans="1:53" s="1128" customFormat="1" ht="19.5" customHeight="1">
      <c r="A94" s="141" t="s">
        <v>600</v>
      </c>
      <c r="B94" s="1438" t="s">
        <v>52</v>
      </c>
      <c r="C94" s="1486"/>
      <c r="D94" s="1303">
        <v>5</v>
      </c>
      <c r="E94" s="1303"/>
      <c r="F94" s="1306"/>
      <c r="G94" s="1002">
        <v>3</v>
      </c>
      <c r="H94" s="953">
        <f t="shared" si="33"/>
        <v>90</v>
      </c>
      <c r="I94" s="295">
        <f t="shared" si="34"/>
        <v>30</v>
      </c>
      <c r="J94" s="269">
        <v>20</v>
      </c>
      <c r="K94" s="327"/>
      <c r="L94" s="327">
        <v>10</v>
      </c>
      <c r="M94" s="840">
        <f t="shared" si="35"/>
        <v>60</v>
      </c>
      <c r="N94" s="1307"/>
      <c r="O94" s="1308"/>
      <c r="P94" s="1303"/>
      <c r="Q94" s="1303"/>
      <c r="R94" s="1303">
        <v>2</v>
      </c>
      <c r="S94" s="1303"/>
      <c r="T94" s="58"/>
      <c r="U94" s="58"/>
      <c r="V94" s="114"/>
      <c r="AR94" s="231"/>
      <c r="AT94" s="1419"/>
      <c r="AU94" s="1419"/>
      <c r="AV94" s="1419"/>
      <c r="AW94" s="1419"/>
      <c r="AX94" s="1419"/>
      <c r="AY94" s="1419"/>
      <c r="AZ94" s="1419"/>
      <c r="BA94" s="1419"/>
    </row>
    <row r="95" spans="1:53" s="1128" customFormat="1" ht="19.5" customHeight="1">
      <c r="A95" s="141" t="s">
        <v>601</v>
      </c>
      <c r="B95" s="1522" t="s">
        <v>598</v>
      </c>
      <c r="C95" s="1486"/>
      <c r="D95" s="1303">
        <v>5</v>
      </c>
      <c r="E95" s="1303"/>
      <c r="F95" s="1306"/>
      <c r="G95" s="1002">
        <v>3</v>
      </c>
      <c r="H95" s="953">
        <f t="shared" si="33"/>
        <v>90</v>
      </c>
      <c r="I95" s="295">
        <f t="shared" si="34"/>
        <v>30</v>
      </c>
      <c r="J95" s="269">
        <v>20</v>
      </c>
      <c r="K95" s="327"/>
      <c r="L95" s="327">
        <v>10</v>
      </c>
      <c r="M95" s="840">
        <f t="shared" si="35"/>
        <v>60</v>
      </c>
      <c r="N95" s="1307"/>
      <c r="O95" s="1308"/>
      <c r="P95" s="1303"/>
      <c r="Q95" s="1303"/>
      <c r="R95" s="1303">
        <v>2</v>
      </c>
      <c r="S95" s="1303"/>
      <c r="T95" s="58"/>
      <c r="U95" s="58"/>
      <c r="V95" s="114"/>
      <c r="AR95" s="231"/>
      <c r="AT95" s="1419"/>
      <c r="AU95" s="1419"/>
      <c r="AV95" s="1419"/>
      <c r="AW95" s="1419"/>
      <c r="AX95" s="1419"/>
      <c r="AY95" s="1419"/>
      <c r="AZ95" s="1419"/>
      <c r="BA95" s="1419"/>
    </row>
    <row r="96" spans="1:53" s="1128" customFormat="1" ht="19.5" customHeight="1">
      <c r="A96" s="141" t="s">
        <v>602</v>
      </c>
      <c r="B96" s="856" t="s">
        <v>36</v>
      </c>
      <c r="C96" s="1486"/>
      <c r="D96" s="1303">
        <v>6</v>
      </c>
      <c r="E96" s="1303"/>
      <c r="F96" s="1306"/>
      <c r="G96" s="1002">
        <v>3</v>
      </c>
      <c r="H96" s="953">
        <f t="shared" si="33"/>
        <v>90</v>
      </c>
      <c r="I96" s="295">
        <f t="shared" si="34"/>
        <v>36</v>
      </c>
      <c r="J96" s="269">
        <v>18</v>
      </c>
      <c r="K96" s="327"/>
      <c r="L96" s="327">
        <v>18</v>
      </c>
      <c r="M96" s="840">
        <f t="shared" si="35"/>
        <v>54</v>
      </c>
      <c r="N96" s="1307"/>
      <c r="O96" s="1308"/>
      <c r="P96" s="1303"/>
      <c r="Q96" s="1303"/>
      <c r="R96" s="1303"/>
      <c r="S96" s="1303">
        <v>2</v>
      </c>
      <c r="T96" s="58"/>
      <c r="U96" s="58"/>
      <c r="V96" s="114"/>
      <c r="AR96" s="231"/>
      <c r="AT96" s="1419"/>
      <c r="AU96" s="1419"/>
      <c r="AV96" s="1419"/>
      <c r="AW96" s="1419"/>
      <c r="AX96" s="1419"/>
      <c r="AY96" s="1419"/>
      <c r="AZ96" s="1419"/>
      <c r="BA96" s="1419"/>
    </row>
    <row r="97" spans="1:53" s="20" customFormat="1" ht="19.5" customHeight="1">
      <c r="A97" s="141" t="s">
        <v>603</v>
      </c>
      <c r="B97" s="1012" t="s">
        <v>57</v>
      </c>
      <c r="C97" s="1486"/>
      <c r="D97" s="1303">
        <v>6</v>
      </c>
      <c r="E97" s="1303"/>
      <c r="F97" s="1306"/>
      <c r="G97" s="1002">
        <v>3</v>
      </c>
      <c r="H97" s="953">
        <f aca="true" t="shared" si="36" ref="H97:H106">G97*30</f>
        <v>90</v>
      </c>
      <c r="I97" s="295">
        <f aca="true" t="shared" si="37" ref="I97:I106">J97+K97+L97</f>
        <v>36</v>
      </c>
      <c r="J97" s="269">
        <v>18</v>
      </c>
      <c r="K97" s="327"/>
      <c r="L97" s="327">
        <v>18</v>
      </c>
      <c r="M97" s="840">
        <f aca="true" t="shared" si="38" ref="M97:M106">H97-I97</f>
        <v>54</v>
      </c>
      <c r="N97" s="1307"/>
      <c r="O97" s="1308"/>
      <c r="P97" s="1303"/>
      <c r="Q97" s="1303"/>
      <c r="R97" s="1303"/>
      <c r="S97" s="1303">
        <v>2</v>
      </c>
      <c r="T97" s="58"/>
      <c r="U97" s="58"/>
      <c r="V97" s="114"/>
      <c r="AR97" s="231" t="s">
        <v>462</v>
      </c>
      <c r="AT97" s="580"/>
      <c r="AU97" s="580"/>
      <c r="AV97" s="580"/>
      <c r="AW97" s="580"/>
      <c r="AX97" s="580"/>
      <c r="AY97" s="580"/>
      <c r="AZ97" s="580"/>
      <c r="BA97" s="580"/>
    </row>
    <row r="98" spans="1:53" s="20" customFormat="1" ht="19.5" customHeight="1">
      <c r="A98" s="141" t="s">
        <v>604</v>
      </c>
      <c r="B98" s="1438" t="s">
        <v>135</v>
      </c>
      <c r="C98" s="1486"/>
      <c r="D98" s="1303">
        <v>6</v>
      </c>
      <c r="E98" s="1303"/>
      <c r="F98" s="1306"/>
      <c r="G98" s="1002">
        <v>3</v>
      </c>
      <c r="H98" s="953">
        <f t="shared" si="36"/>
        <v>90</v>
      </c>
      <c r="I98" s="295">
        <f t="shared" si="37"/>
        <v>36</v>
      </c>
      <c r="J98" s="269">
        <v>18</v>
      </c>
      <c r="K98" s="327"/>
      <c r="L98" s="327">
        <v>18</v>
      </c>
      <c r="M98" s="840">
        <f t="shared" si="38"/>
        <v>54</v>
      </c>
      <c r="N98" s="1307"/>
      <c r="O98" s="1308"/>
      <c r="P98" s="1303"/>
      <c r="Q98" s="1303"/>
      <c r="R98" s="1303"/>
      <c r="S98" s="1303">
        <v>2</v>
      </c>
      <c r="T98" s="58"/>
      <c r="U98" s="58"/>
      <c r="V98" s="114"/>
      <c r="AR98" s="231"/>
      <c r="AT98" s="580"/>
      <c r="AU98" s="580"/>
      <c r="AV98" s="580"/>
      <c r="AW98" s="580"/>
      <c r="AX98" s="580"/>
      <c r="AY98" s="580"/>
      <c r="AZ98" s="580"/>
      <c r="BA98" s="580"/>
    </row>
    <row r="99" spans="1:53" s="20" customFormat="1" ht="19.5" customHeight="1">
      <c r="A99" s="141" t="s">
        <v>605</v>
      </c>
      <c r="B99" s="1438" t="s">
        <v>123</v>
      </c>
      <c r="C99" s="1486"/>
      <c r="D99" s="1303">
        <v>6</v>
      </c>
      <c r="E99" s="1303"/>
      <c r="F99" s="1306"/>
      <c r="G99" s="1002">
        <v>3</v>
      </c>
      <c r="H99" s="953">
        <f t="shared" si="36"/>
        <v>90</v>
      </c>
      <c r="I99" s="295">
        <f t="shared" si="37"/>
        <v>36</v>
      </c>
      <c r="J99" s="269">
        <v>18</v>
      </c>
      <c r="K99" s="327"/>
      <c r="L99" s="327">
        <v>18</v>
      </c>
      <c r="M99" s="840">
        <f t="shared" si="38"/>
        <v>54</v>
      </c>
      <c r="N99" s="1307"/>
      <c r="O99" s="1308"/>
      <c r="P99" s="1303"/>
      <c r="Q99" s="1303"/>
      <c r="R99" s="1303"/>
      <c r="S99" s="1303">
        <v>2</v>
      </c>
      <c r="T99" s="58"/>
      <c r="U99" s="58"/>
      <c r="V99" s="114"/>
      <c r="AR99" s="231"/>
      <c r="AT99" s="580"/>
      <c r="AU99" s="580"/>
      <c r="AV99" s="580"/>
      <c r="AW99" s="580"/>
      <c r="AX99" s="580"/>
      <c r="AY99" s="580"/>
      <c r="AZ99" s="580"/>
      <c r="BA99" s="580"/>
    </row>
    <row r="100" spans="1:53" s="20" customFormat="1" ht="19.5" customHeight="1">
      <c r="A100" s="141" t="s">
        <v>606</v>
      </c>
      <c r="B100" s="1522" t="s">
        <v>598</v>
      </c>
      <c r="C100" s="1486"/>
      <c r="D100" s="1303">
        <v>6</v>
      </c>
      <c r="E100" s="1303"/>
      <c r="F100" s="1306"/>
      <c r="G100" s="1002">
        <v>3</v>
      </c>
      <c r="H100" s="953">
        <f t="shared" si="36"/>
        <v>90</v>
      </c>
      <c r="I100" s="295">
        <f t="shared" si="37"/>
        <v>36</v>
      </c>
      <c r="J100" s="269">
        <v>18</v>
      </c>
      <c r="K100" s="327"/>
      <c r="L100" s="327">
        <v>18</v>
      </c>
      <c r="M100" s="840">
        <f t="shared" si="38"/>
        <v>54</v>
      </c>
      <c r="N100" s="1307"/>
      <c r="O100" s="1308"/>
      <c r="P100" s="1303"/>
      <c r="Q100" s="1303"/>
      <c r="R100" s="1303"/>
      <c r="S100" s="1303">
        <v>2</v>
      </c>
      <c r="T100" s="58"/>
      <c r="U100" s="58"/>
      <c r="V100" s="114"/>
      <c r="AR100" s="231"/>
      <c r="AT100" s="580"/>
      <c r="AU100" s="580"/>
      <c r="AV100" s="580"/>
      <c r="AW100" s="580"/>
      <c r="AX100" s="580"/>
      <c r="AY100" s="580"/>
      <c r="AZ100" s="580"/>
      <c r="BA100" s="580"/>
    </row>
    <row r="101" spans="1:53" s="20" customFormat="1" ht="19.5" customHeight="1">
      <c r="A101" s="141" t="s">
        <v>607</v>
      </c>
      <c r="B101" s="856" t="s">
        <v>36</v>
      </c>
      <c r="C101" s="1486"/>
      <c r="D101" s="58">
        <v>7</v>
      </c>
      <c r="E101" s="58"/>
      <c r="F101" s="1309"/>
      <c r="G101" s="1002">
        <v>3</v>
      </c>
      <c r="H101" s="953">
        <f t="shared" si="36"/>
        <v>90</v>
      </c>
      <c r="I101" s="295">
        <f t="shared" si="37"/>
        <v>30</v>
      </c>
      <c r="J101" s="269">
        <v>15</v>
      </c>
      <c r="K101" s="327"/>
      <c r="L101" s="327">
        <v>15</v>
      </c>
      <c r="M101" s="840">
        <f t="shared" si="38"/>
        <v>60</v>
      </c>
      <c r="N101" s="1307"/>
      <c r="O101" s="1308"/>
      <c r="P101" s="1303"/>
      <c r="Q101" s="1303"/>
      <c r="R101" s="1303"/>
      <c r="S101" s="1303"/>
      <c r="T101" s="58">
        <v>2</v>
      </c>
      <c r="U101" s="58"/>
      <c r="V101" s="114"/>
      <c r="AR101" s="231"/>
      <c r="AT101" s="580"/>
      <c r="AU101" s="580"/>
      <c r="AV101" s="580"/>
      <c r="AW101" s="580"/>
      <c r="AX101" s="580"/>
      <c r="AY101" s="580"/>
      <c r="AZ101" s="580"/>
      <c r="BA101" s="580"/>
    </row>
    <row r="102" spans="1:53" s="1128" customFormat="1" ht="19.5" customHeight="1">
      <c r="A102" s="141" t="s">
        <v>608</v>
      </c>
      <c r="B102" s="1012" t="s">
        <v>331</v>
      </c>
      <c r="C102" s="938"/>
      <c r="D102" s="58">
        <v>7</v>
      </c>
      <c r="E102" s="58"/>
      <c r="F102" s="1309"/>
      <c r="G102" s="1002">
        <v>3</v>
      </c>
      <c r="H102" s="953">
        <f t="shared" si="36"/>
        <v>90</v>
      </c>
      <c r="I102" s="295">
        <f t="shared" si="37"/>
        <v>30</v>
      </c>
      <c r="J102" s="269">
        <v>15</v>
      </c>
      <c r="K102" s="327"/>
      <c r="L102" s="327">
        <v>15</v>
      </c>
      <c r="M102" s="840">
        <f t="shared" si="38"/>
        <v>60</v>
      </c>
      <c r="N102" s="1307"/>
      <c r="O102" s="1308"/>
      <c r="P102" s="1303"/>
      <c r="Q102" s="1303"/>
      <c r="R102" s="1303"/>
      <c r="S102" s="1303"/>
      <c r="T102" s="58">
        <v>2</v>
      </c>
      <c r="U102" s="58"/>
      <c r="V102" s="114"/>
      <c r="AR102" s="231" t="s">
        <v>462</v>
      </c>
      <c r="AT102" s="1419"/>
      <c r="AU102" s="1419"/>
      <c r="AV102" s="1419"/>
      <c r="AW102" s="1419"/>
      <c r="AX102" s="1419"/>
      <c r="AY102" s="1419"/>
      <c r="AZ102" s="1419"/>
      <c r="BA102" s="1419"/>
    </row>
    <row r="103" spans="1:53" s="1128" customFormat="1" ht="19.5" customHeight="1">
      <c r="A103" s="141" t="s">
        <v>609</v>
      </c>
      <c r="B103" s="1522" t="s">
        <v>598</v>
      </c>
      <c r="C103" s="938"/>
      <c r="D103" s="58">
        <v>7</v>
      </c>
      <c r="E103" s="58"/>
      <c r="F103" s="1309"/>
      <c r="G103" s="1002">
        <v>3</v>
      </c>
      <c r="H103" s="953">
        <f t="shared" si="36"/>
        <v>90</v>
      </c>
      <c r="I103" s="295">
        <f t="shared" si="37"/>
        <v>30</v>
      </c>
      <c r="J103" s="269">
        <v>15</v>
      </c>
      <c r="K103" s="327"/>
      <c r="L103" s="327">
        <v>15</v>
      </c>
      <c r="M103" s="840">
        <f t="shared" si="38"/>
        <v>60</v>
      </c>
      <c r="N103" s="1307"/>
      <c r="O103" s="1308"/>
      <c r="P103" s="1303"/>
      <c r="Q103" s="1303"/>
      <c r="R103" s="1303"/>
      <c r="S103" s="1303"/>
      <c r="T103" s="58">
        <v>2</v>
      </c>
      <c r="U103" s="145"/>
      <c r="V103" s="936"/>
      <c r="AR103" s="231"/>
      <c r="AT103" s="1419"/>
      <c r="AU103" s="1419"/>
      <c r="AV103" s="1419"/>
      <c r="AW103" s="1419"/>
      <c r="AX103" s="1419"/>
      <c r="AY103" s="1419"/>
      <c r="AZ103" s="1419"/>
      <c r="BA103" s="1419"/>
    </row>
    <row r="104" spans="1:53" s="1128" customFormat="1" ht="19.5" customHeight="1">
      <c r="A104" s="141" t="s">
        <v>610</v>
      </c>
      <c r="B104" s="856" t="s">
        <v>36</v>
      </c>
      <c r="C104" s="938"/>
      <c r="D104" s="58">
        <v>8</v>
      </c>
      <c r="E104" s="580"/>
      <c r="F104" s="1310"/>
      <c r="G104" s="1002">
        <v>3</v>
      </c>
      <c r="H104" s="953">
        <f t="shared" si="36"/>
        <v>90</v>
      </c>
      <c r="I104" s="295">
        <f t="shared" si="37"/>
        <v>36</v>
      </c>
      <c r="J104" s="269">
        <v>18</v>
      </c>
      <c r="K104" s="327"/>
      <c r="L104" s="327">
        <v>18</v>
      </c>
      <c r="M104" s="840">
        <f t="shared" si="38"/>
        <v>54</v>
      </c>
      <c r="N104" s="1427"/>
      <c r="O104" s="175"/>
      <c r="P104" s="175"/>
      <c r="Q104" s="175"/>
      <c r="R104" s="175"/>
      <c r="S104" s="175"/>
      <c r="T104" s="175"/>
      <c r="U104" s="58">
        <v>2</v>
      </c>
      <c r="V104" s="936"/>
      <c r="AR104" s="231"/>
      <c r="AT104" s="1419"/>
      <c r="AU104" s="1419"/>
      <c r="AV104" s="1419"/>
      <c r="AW104" s="1419"/>
      <c r="AX104" s="1419"/>
      <c r="AY104" s="1419"/>
      <c r="AZ104" s="1419"/>
      <c r="BA104" s="1419"/>
    </row>
    <row r="105" spans="1:53" s="1128" customFormat="1" ht="19.5" customHeight="1">
      <c r="A105" s="141" t="s">
        <v>611</v>
      </c>
      <c r="B105" s="969" t="s">
        <v>414</v>
      </c>
      <c r="C105" s="981"/>
      <c r="D105" s="58">
        <v>8</v>
      </c>
      <c r="E105" s="580"/>
      <c r="F105" s="1310"/>
      <c r="G105" s="1002">
        <v>3</v>
      </c>
      <c r="H105" s="953">
        <f t="shared" si="36"/>
        <v>90</v>
      </c>
      <c r="I105" s="295">
        <f t="shared" si="37"/>
        <v>36</v>
      </c>
      <c r="J105" s="269">
        <v>18</v>
      </c>
      <c r="K105" s="327"/>
      <c r="L105" s="327">
        <v>18</v>
      </c>
      <c r="M105" s="840">
        <f t="shared" si="38"/>
        <v>54</v>
      </c>
      <c r="N105" s="1427"/>
      <c r="O105" s="175"/>
      <c r="P105" s="175"/>
      <c r="Q105" s="175"/>
      <c r="R105" s="175"/>
      <c r="S105" s="175"/>
      <c r="T105" s="175"/>
      <c r="U105" s="58">
        <v>2</v>
      </c>
      <c r="V105" s="114"/>
      <c r="AR105" s="231" t="s">
        <v>462</v>
      </c>
      <c r="AT105" s="1419"/>
      <c r="AU105" s="1419"/>
      <c r="AV105" s="1419"/>
      <c r="AW105" s="1419"/>
      <c r="AX105" s="1419"/>
      <c r="AY105" s="1419"/>
      <c r="AZ105" s="1419"/>
      <c r="BA105" s="1419"/>
    </row>
    <row r="106" spans="1:53" s="1128" customFormat="1" ht="19.5" customHeight="1" thickBot="1">
      <c r="A106" s="141" t="s">
        <v>615</v>
      </c>
      <c r="B106" s="1524" t="s">
        <v>598</v>
      </c>
      <c r="C106" s="981"/>
      <c r="D106" s="58">
        <v>8</v>
      </c>
      <c r="E106" s="580"/>
      <c r="F106" s="1310"/>
      <c r="G106" s="1002">
        <v>3</v>
      </c>
      <c r="H106" s="953">
        <f t="shared" si="36"/>
        <v>90</v>
      </c>
      <c r="I106" s="295">
        <f t="shared" si="37"/>
        <v>36</v>
      </c>
      <c r="J106" s="269">
        <v>18</v>
      </c>
      <c r="K106" s="327"/>
      <c r="L106" s="327">
        <v>18</v>
      </c>
      <c r="M106" s="840">
        <f t="shared" si="38"/>
        <v>54</v>
      </c>
      <c r="N106" s="1436"/>
      <c r="O106" s="1437"/>
      <c r="P106" s="1437"/>
      <c r="Q106" s="1437"/>
      <c r="R106" s="1437"/>
      <c r="S106" s="1437"/>
      <c r="T106" s="1437"/>
      <c r="U106" s="200">
        <v>2</v>
      </c>
      <c r="V106" s="1060"/>
      <c r="AR106" s="231"/>
      <c r="AT106" s="1419"/>
      <c r="AU106" s="1419"/>
      <c r="AV106" s="1419"/>
      <c r="AW106" s="1419"/>
      <c r="AX106" s="1419"/>
      <c r="AY106" s="1419"/>
      <c r="AZ106" s="1419"/>
      <c r="BA106" s="1419"/>
    </row>
    <row r="107" spans="1:53" s="1128" customFormat="1" ht="19.5" customHeight="1" thickBot="1">
      <c r="A107" s="1698" t="s">
        <v>507</v>
      </c>
      <c r="B107" s="1699"/>
      <c r="C107" s="1699"/>
      <c r="D107" s="1699"/>
      <c r="E107" s="1699"/>
      <c r="F107" s="1699"/>
      <c r="G107" s="1699"/>
      <c r="H107" s="1699"/>
      <c r="I107" s="1699"/>
      <c r="J107" s="1699"/>
      <c r="K107" s="1699"/>
      <c r="L107" s="1699"/>
      <c r="M107" s="1699"/>
      <c r="N107" s="1699"/>
      <c r="O107" s="1699"/>
      <c r="P107" s="1699"/>
      <c r="Q107" s="1699"/>
      <c r="R107" s="1699"/>
      <c r="S107" s="1699"/>
      <c r="T107" s="1699"/>
      <c r="U107" s="1699"/>
      <c r="V107" s="1700"/>
      <c r="AR107" s="231"/>
      <c r="AT107" s="1419"/>
      <c r="AU107" s="1419"/>
      <c r="AV107" s="1419"/>
      <c r="AW107" s="1419"/>
      <c r="AX107" s="1419"/>
      <c r="AY107" s="1419"/>
      <c r="AZ107" s="1419"/>
      <c r="BA107" s="1419"/>
    </row>
    <row r="108" spans="1:53" s="27" customFormat="1" ht="21" customHeight="1">
      <c r="A108" s="1770" t="s">
        <v>411</v>
      </c>
      <c r="B108" s="1771"/>
      <c r="C108" s="943"/>
      <c r="D108" s="59">
        <v>3</v>
      </c>
      <c r="E108" s="59"/>
      <c r="F108" s="865"/>
      <c r="G108" s="995">
        <v>6</v>
      </c>
      <c r="H108" s="868">
        <f aca="true" t="shared" si="39" ref="H108:H113">G108*30</f>
        <v>180</v>
      </c>
      <c r="I108" s="107">
        <f>J108+K108+L108</f>
        <v>60</v>
      </c>
      <c r="J108" s="57">
        <v>30</v>
      </c>
      <c r="K108" s="59"/>
      <c r="L108" s="59">
        <v>30</v>
      </c>
      <c r="M108" s="114">
        <f aca="true" t="shared" si="40" ref="M108:M113">H108-I108</f>
        <v>120</v>
      </c>
      <c r="N108" s="87"/>
      <c r="O108" s="80"/>
      <c r="P108" s="80">
        <v>4</v>
      </c>
      <c r="Q108" s="80"/>
      <c r="R108" s="80"/>
      <c r="S108" s="58"/>
      <c r="T108" s="58"/>
      <c r="U108" s="58"/>
      <c r="V108" s="114"/>
      <c r="AR108" s="1142"/>
      <c r="AT108" s="845" t="b">
        <f aca="true" t="shared" si="41" ref="AT108:BA113">ISBLANK(N108)</f>
        <v>1</v>
      </c>
      <c r="AU108" s="845" t="b">
        <f t="shared" si="41"/>
        <v>1</v>
      </c>
      <c r="AV108" s="845" t="b">
        <f t="shared" si="41"/>
        <v>0</v>
      </c>
      <c r="AW108" s="845" t="b">
        <f t="shared" si="41"/>
        <v>1</v>
      </c>
      <c r="AX108" s="845" t="b">
        <f t="shared" si="41"/>
        <v>1</v>
      </c>
      <c r="AY108" s="845" t="b">
        <f t="shared" si="41"/>
        <v>1</v>
      </c>
      <c r="AZ108" s="845" t="b">
        <f t="shared" si="41"/>
        <v>1</v>
      </c>
      <c r="BA108" s="845" t="b">
        <f t="shared" si="41"/>
        <v>1</v>
      </c>
    </row>
    <row r="109" spans="1:53" s="27" customFormat="1" ht="19.5" customHeight="1">
      <c r="A109" s="1753" t="s">
        <v>416</v>
      </c>
      <c r="B109" s="1754"/>
      <c r="C109" s="517"/>
      <c r="D109" s="888" t="s">
        <v>46</v>
      </c>
      <c r="E109" s="1032"/>
      <c r="F109" s="1033"/>
      <c r="G109" s="1063">
        <v>6.5</v>
      </c>
      <c r="H109" s="935">
        <f>G109*30</f>
        <v>195</v>
      </c>
      <c r="I109" s="295">
        <f>J109+K109+L109</f>
        <v>72</v>
      </c>
      <c r="J109" s="269">
        <v>36</v>
      </c>
      <c r="K109" s="327"/>
      <c r="L109" s="327">
        <v>36</v>
      </c>
      <c r="M109" s="840">
        <f>H109-I109</f>
        <v>123</v>
      </c>
      <c r="N109" s="1035"/>
      <c r="O109" s="515"/>
      <c r="P109" s="327"/>
      <c r="Q109" s="327">
        <v>4</v>
      </c>
      <c r="R109" s="327"/>
      <c r="S109" s="327"/>
      <c r="T109" s="515"/>
      <c r="U109" s="515"/>
      <c r="V109" s="1054"/>
      <c r="X109" s="27" t="s">
        <v>354</v>
      </c>
      <c r="AR109" s="1142"/>
      <c r="AT109" s="845" t="b">
        <f t="shared" si="41"/>
        <v>1</v>
      </c>
      <c r="AU109" s="845" t="b">
        <f t="shared" si="41"/>
        <v>1</v>
      </c>
      <c r="AV109" s="845" t="b">
        <f t="shared" si="41"/>
        <v>1</v>
      </c>
      <c r="AW109" s="845" t="b">
        <f t="shared" si="41"/>
        <v>0</v>
      </c>
      <c r="AX109" s="845" t="b">
        <f t="shared" si="41"/>
        <v>1</v>
      </c>
      <c r="AY109" s="845" t="b">
        <f t="shared" si="41"/>
        <v>1</v>
      </c>
      <c r="AZ109" s="845" t="b">
        <f t="shared" si="41"/>
        <v>1</v>
      </c>
      <c r="BA109" s="845" t="b">
        <f t="shared" si="41"/>
        <v>1</v>
      </c>
    </row>
    <row r="110" spans="1:53" s="27" customFormat="1" ht="19.5" customHeight="1">
      <c r="A110" s="1753" t="s">
        <v>403</v>
      </c>
      <c r="B110" s="1754"/>
      <c r="C110" s="518"/>
      <c r="D110" s="55" t="s">
        <v>47</v>
      </c>
      <c r="E110" s="513"/>
      <c r="F110" s="1020"/>
      <c r="G110" s="1064">
        <v>6</v>
      </c>
      <c r="H110" s="167">
        <f t="shared" si="39"/>
        <v>180</v>
      </c>
      <c r="I110" s="107">
        <f>J110+K110+L110</f>
        <v>60</v>
      </c>
      <c r="J110" s="57">
        <v>30</v>
      </c>
      <c r="K110" s="59"/>
      <c r="L110" s="59">
        <v>30</v>
      </c>
      <c r="M110" s="114">
        <f t="shared" si="40"/>
        <v>120</v>
      </c>
      <c r="N110" s="915"/>
      <c r="O110" s="512"/>
      <c r="P110" s="59"/>
      <c r="Q110" s="59"/>
      <c r="R110" s="59">
        <v>4</v>
      </c>
      <c r="S110" s="59"/>
      <c r="T110" s="512"/>
      <c r="U110" s="512"/>
      <c r="V110" s="1052"/>
      <c r="Y110" s="27" t="s">
        <v>354</v>
      </c>
      <c r="AR110" s="1142"/>
      <c r="AT110" s="845" t="b">
        <f t="shared" si="41"/>
        <v>1</v>
      </c>
      <c r="AU110" s="845" t="b">
        <f t="shared" si="41"/>
        <v>1</v>
      </c>
      <c r="AV110" s="845" t="b">
        <f t="shared" si="41"/>
        <v>1</v>
      </c>
      <c r="AW110" s="845" t="b">
        <f t="shared" si="41"/>
        <v>1</v>
      </c>
      <c r="AX110" s="845" t="b">
        <f t="shared" si="41"/>
        <v>0</v>
      </c>
      <c r="AY110" s="845" t="b">
        <f t="shared" si="41"/>
        <v>1</v>
      </c>
      <c r="AZ110" s="845" t="b">
        <f t="shared" si="41"/>
        <v>1</v>
      </c>
      <c r="BA110" s="845" t="b">
        <f t="shared" si="41"/>
        <v>1</v>
      </c>
    </row>
    <row r="111" spans="1:53" s="27" customFormat="1" ht="19.5" customHeight="1">
      <c r="A111" s="1711" t="s">
        <v>415</v>
      </c>
      <c r="B111" s="1712"/>
      <c r="C111" s="849"/>
      <c r="D111" s="55" t="s">
        <v>48</v>
      </c>
      <c r="E111" s="55"/>
      <c r="F111" s="1021"/>
      <c r="G111" s="1064">
        <v>6.5</v>
      </c>
      <c r="H111" s="167">
        <f>G111*30</f>
        <v>195</v>
      </c>
      <c r="I111" s="107">
        <f>J111+K111+L111</f>
        <v>72</v>
      </c>
      <c r="J111" s="57">
        <v>36</v>
      </c>
      <c r="K111" s="59"/>
      <c r="L111" s="59">
        <v>36</v>
      </c>
      <c r="M111" s="114">
        <f>H111-I111</f>
        <v>123</v>
      </c>
      <c r="N111" s="87"/>
      <c r="O111" s="80"/>
      <c r="P111" s="80"/>
      <c r="Q111" s="80"/>
      <c r="R111" s="175"/>
      <c r="S111" s="58">
        <v>4</v>
      </c>
      <c r="T111" s="80"/>
      <c r="U111" s="80"/>
      <c r="V111" s="430"/>
      <c r="AB111" s="292"/>
      <c r="AC111" s="909">
        <v>1</v>
      </c>
      <c r="AD111" s="909" t="s">
        <v>343</v>
      </c>
      <c r="AE111" s="909" t="s">
        <v>344</v>
      </c>
      <c r="AF111" s="909">
        <v>3</v>
      </c>
      <c r="AG111" s="909" t="s">
        <v>345</v>
      </c>
      <c r="AH111" s="909" t="s">
        <v>346</v>
      </c>
      <c r="AI111" s="909">
        <v>5</v>
      </c>
      <c r="AJ111" s="909" t="s">
        <v>347</v>
      </c>
      <c r="AK111" s="909" t="s">
        <v>348</v>
      </c>
      <c r="AL111" s="909">
        <v>7</v>
      </c>
      <c r="AM111" s="909" t="s">
        <v>349</v>
      </c>
      <c r="AN111" s="909" t="s">
        <v>350</v>
      </c>
      <c r="AR111" s="1142"/>
      <c r="AT111" s="845" t="b">
        <f t="shared" si="41"/>
        <v>1</v>
      </c>
      <c r="AU111" s="845" t="b">
        <f t="shared" si="41"/>
        <v>1</v>
      </c>
      <c r="AV111" s="845" t="b">
        <f t="shared" si="41"/>
        <v>1</v>
      </c>
      <c r="AW111" s="845" t="b">
        <f t="shared" si="41"/>
        <v>1</v>
      </c>
      <c r="AX111" s="845" t="b">
        <f t="shared" si="41"/>
        <v>1</v>
      </c>
      <c r="AY111" s="845" t="b">
        <f t="shared" si="41"/>
        <v>0</v>
      </c>
      <c r="AZ111" s="845" t="b">
        <f t="shared" si="41"/>
        <v>1</v>
      </c>
      <c r="BA111" s="845" t="b">
        <f t="shared" si="41"/>
        <v>1</v>
      </c>
    </row>
    <row r="112" spans="1:53" s="933" customFormat="1" ht="19.5" customHeight="1">
      <c r="A112" s="1766" t="s">
        <v>412</v>
      </c>
      <c r="B112" s="1772"/>
      <c r="C112" s="852"/>
      <c r="D112" s="29" t="s">
        <v>49</v>
      </c>
      <c r="E112" s="29"/>
      <c r="F112" s="1029"/>
      <c r="G112" s="1065">
        <v>6</v>
      </c>
      <c r="H112" s="1030">
        <f>G112*30</f>
        <v>180</v>
      </c>
      <c r="I112" s="133">
        <f>SUM(J112:L112)</f>
        <v>60</v>
      </c>
      <c r="J112" s="32">
        <v>30</v>
      </c>
      <c r="K112" s="33"/>
      <c r="L112" s="33">
        <v>30</v>
      </c>
      <c r="M112" s="254">
        <f>H112-I112</f>
        <v>120</v>
      </c>
      <c r="N112" s="1023"/>
      <c r="O112" s="30"/>
      <c r="P112" s="30"/>
      <c r="Q112" s="30"/>
      <c r="R112" s="30"/>
      <c r="S112" s="30"/>
      <c r="T112" s="30">
        <v>4</v>
      </c>
      <c r="U112" s="30"/>
      <c r="V112" s="874"/>
      <c r="Z112" s="933" t="s">
        <v>354</v>
      </c>
      <c r="AB112" s="933" t="s">
        <v>364</v>
      </c>
      <c r="AR112" s="231"/>
      <c r="AT112" s="845" t="b">
        <f t="shared" si="41"/>
        <v>1</v>
      </c>
      <c r="AU112" s="845" t="b">
        <f t="shared" si="41"/>
        <v>1</v>
      </c>
      <c r="AV112" s="845" t="b">
        <f t="shared" si="41"/>
        <v>1</v>
      </c>
      <c r="AW112" s="845" t="b">
        <f t="shared" si="41"/>
        <v>1</v>
      </c>
      <c r="AX112" s="845" t="b">
        <f t="shared" si="41"/>
        <v>1</v>
      </c>
      <c r="AY112" s="845" t="b">
        <f t="shared" si="41"/>
        <v>1</v>
      </c>
      <c r="AZ112" s="845" t="b">
        <f t="shared" si="41"/>
        <v>0</v>
      </c>
      <c r="BA112" s="845" t="b">
        <f t="shared" si="41"/>
        <v>1</v>
      </c>
    </row>
    <row r="113" spans="1:53" s="20" customFormat="1" ht="19.5" customHeight="1" thickBot="1">
      <c r="A113" s="1768" t="s">
        <v>417</v>
      </c>
      <c r="B113" s="1769"/>
      <c r="C113" s="911"/>
      <c r="D113" s="910">
        <v>8</v>
      </c>
      <c r="E113" s="912"/>
      <c r="F113" s="1022"/>
      <c r="G113" s="1066">
        <v>7</v>
      </c>
      <c r="H113" s="927">
        <f t="shared" si="39"/>
        <v>210</v>
      </c>
      <c r="I113" s="313">
        <f>J113+K113+L113</f>
        <v>78</v>
      </c>
      <c r="J113" s="145">
        <v>39</v>
      </c>
      <c r="K113" s="145"/>
      <c r="L113" s="145">
        <v>39</v>
      </c>
      <c r="M113" s="928">
        <f t="shared" si="40"/>
        <v>132</v>
      </c>
      <c r="N113" s="1038"/>
      <c r="O113" s="910"/>
      <c r="P113" s="910"/>
      <c r="Q113" s="910"/>
      <c r="R113" s="910"/>
      <c r="S113" s="910"/>
      <c r="T113" s="910"/>
      <c r="U113" s="910">
        <v>6</v>
      </c>
      <c r="V113" s="1053"/>
      <c r="Z113" s="20" t="s">
        <v>354</v>
      </c>
      <c r="AR113" s="231"/>
      <c r="AT113" s="845" t="b">
        <f t="shared" si="41"/>
        <v>1</v>
      </c>
      <c r="AU113" s="845" t="b">
        <f t="shared" si="41"/>
        <v>1</v>
      </c>
      <c r="AV113" s="845" t="b">
        <f t="shared" si="41"/>
        <v>1</v>
      </c>
      <c r="AW113" s="845" t="b">
        <f t="shared" si="41"/>
        <v>1</v>
      </c>
      <c r="AX113" s="845" t="b">
        <f t="shared" si="41"/>
        <v>1</v>
      </c>
      <c r="AY113" s="845" t="b">
        <f t="shared" si="41"/>
        <v>1</v>
      </c>
      <c r="AZ113" s="845" t="b">
        <f t="shared" si="41"/>
        <v>1</v>
      </c>
      <c r="BA113" s="845" t="b">
        <f t="shared" si="41"/>
        <v>0</v>
      </c>
    </row>
    <row r="114" spans="1:54" s="41" customFormat="1" ht="19.5" customHeight="1" thickBot="1">
      <c r="A114" s="1703" t="s">
        <v>382</v>
      </c>
      <c r="B114" s="1704"/>
      <c r="C114" s="104"/>
      <c r="D114" s="76"/>
      <c r="E114" s="76"/>
      <c r="F114" s="929"/>
      <c r="G114" s="1024">
        <f>SUM(G108:G113)</f>
        <v>38</v>
      </c>
      <c r="H114" s="973">
        <f aca="true" t="shared" si="42" ref="H114:V114">SUM(H108:H113)</f>
        <v>1140</v>
      </c>
      <c r="I114" s="931">
        <f t="shared" si="42"/>
        <v>402</v>
      </c>
      <c r="J114" s="931">
        <f t="shared" si="42"/>
        <v>201</v>
      </c>
      <c r="K114" s="931">
        <f t="shared" si="42"/>
        <v>0</v>
      </c>
      <c r="L114" s="931">
        <f t="shared" si="42"/>
        <v>201</v>
      </c>
      <c r="M114" s="930">
        <f t="shared" si="42"/>
        <v>738</v>
      </c>
      <c r="N114" s="973">
        <f>SUM(N108:N113)</f>
        <v>0</v>
      </c>
      <c r="O114" s="931">
        <f t="shared" si="42"/>
        <v>0</v>
      </c>
      <c r="P114" s="931">
        <f t="shared" si="42"/>
        <v>4</v>
      </c>
      <c r="Q114" s="931">
        <f t="shared" si="42"/>
        <v>4</v>
      </c>
      <c r="R114" s="931">
        <f t="shared" si="42"/>
        <v>4</v>
      </c>
      <c r="S114" s="931">
        <f t="shared" si="42"/>
        <v>4</v>
      </c>
      <c r="T114" s="931">
        <f t="shared" si="42"/>
        <v>4</v>
      </c>
      <c r="U114" s="931">
        <f t="shared" si="42"/>
        <v>6</v>
      </c>
      <c r="V114" s="1039">
        <f t="shared" si="42"/>
        <v>0</v>
      </c>
      <c r="W114" s="20">
        <f>G114*30</f>
        <v>1140</v>
      </c>
      <c r="AR114" s="231" t="s">
        <v>429</v>
      </c>
      <c r="AT114" s="1423">
        <f>SUMIF(AT108:AT113,FALSE,$G108:$G113)</f>
        <v>0</v>
      </c>
      <c r="AU114" s="1423">
        <f aca="true" t="shared" si="43" ref="AU114:BA114">SUMIF(AU108:AU113,FALSE,$G108:$G113)</f>
        <v>0</v>
      </c>
      <c r="AV114" s="1423">
        <f t="shared" si="43"/>
        <v>6</v>
      </c>
      <c r="AW114" s="1423">
        <f t="shared" si="43"/>
        <v>6.5</v>
      </c>
      <c r="AX114" s="1423">
        <f t="shared" si="43"/>
        <v>6</v>
      </c>
      <c r="AY114" s="1423">
        <f t="shared" si="43"/>
        <v>6.5</v>
      </c>
      <c r="AZ114" s="1423">
        <f t="shared" si="43"/>
        <v>6</v>
      </c>
      <c r="BA114" s="1423">
        <f t="shared" si="43"/>
        <v>7</v>
      </c>
      <c r="BB114" s="1428">
        <f>SUM(AT114:BA114)</f>
        <v>38</v>
      </c>
    </row>
    <row r="115" spans="1:53" s="1043" customFormat="1" ht="19.5" customHeight="1">
      <c r="A115" s="494" t="s">
        <v>283</v>
      </c>
      <c r="B115" s="1449" t="s">
        <v>520</v>
      </c>
      <c r="C115" s="494"/>
      <c r="D115" s="522" t="s">
        <v>45</v>
      </c>
      <c r="E115" s="522"/>
      <c r="F115" s="1450"/>
      <c r="G115" s="995">
        <v>6</v>
      </c>
      <c r="H115" s="868">
        <f>G115*30</f>
        <v>180</v>
      </c>
      <c r="I115" s="107">
        <f aca="true" t="shared" si="44" ref="I115:I130">J115+K115+L115</f>
        <v>60</v>
      </c>
      <c r="J115" s="57">
        <v>30</v>
      </c>
      <c r="K115" s="59"/>
      <c r="L115" s="59">
        <v>30</v>
      </c>
      <c r="M115" s="114">
        <f aca="true" t="shared" si="45" ref="M115:M138">H115-I115</f>
        <v>120</v>
      </c>
      <c r="N115" s="245"/>
      <c r="O115" s="245"/>
      <c r="P115" s="887">
        <v>4</v>
      </c>
      <c r="Q115" s="887"/>
      <c r="R115" s="887"/>
      <c r="S115" s="887"/>
      <c r="T115" s="887"/>
      <c r="U115" s="887"/>
      <c r="V115" s="1350"/>
      <c r="W115" s="933"/>
      <c r="AR115" s="231" t="s">
        <v>460</v>
      </c>
      <c r="AT115" s="1420"/>
      <c r="AU115" s="1420"/>
      <c r="AV115" s="1420"/>
      <c r="AW115" s="1420"/>
      <c r="AX115" s="1420"/>
      <c r="AY115" s="1420"/>
      <c r="AZ115" s="1420"/>
      <c r="BA115" s="1420"/>
    </row>
    <row r="116" spans="1:53" s="1043" customFormat="1" ht="19.5" customHeight="1">
      <c r="A116" s="141"/>
      <c r="B116" s="942" t="s">
        <v>425</v>
      </c>
      <c r="C116" s="141"/>
      <c r="D116" s="55" t="s">
        <v>45</v>
      </c>
      <c r="E116" s="55"/>
      <c r="F116" s="343"/>
      <c r="G116" s="995">
        <v>6</v>
      </c>
      <c r="H116" s="868">
        <f>G116*30</f>
        <v>180</v>
      </c>
      <c r="I116" s="107">
        <f t="shared" si="44"/>
        <v>60</v>
      </c>
      <c r="J116" s="57">
        <v>30</v>
      </c>
      <c r="K116" s="59"/>
      <c r="L116" s="59">
        <v>30</v>
      </c>
      <c r="M116" s="114">
        <f t="shared" si="45"/>
        <v>120</v>
      </c>
      <c r="N116" s="80"/>
      <c r="O116" s="80"/>
      <c r="P116" s="60">
        <v>4</v>
      </c>
      <c r="Q116" s="60"/>
      <c r="R116" s="60"/>
      <c r="S116" s="60"/>
      <c r="T116" s="60"/>
      <c r="U116" s="60"/>
      <c r="V116" s="1446"/>
      <c r="W116" s="933"/>
      <c r="AR116" s="231"/>
      <c r="AT116" s="1420"/>
      <c r="AU116" s="1420"/>
      <c r="AV116" s="1420"/>
      <c r="AW116" s="1420"/>
      <c r="AX116" s="1420"/>
      <c r="AY116" s="1420"/>
      <c r="AZ116" s="1420"/>
      <c r="BA116" s="1420"/>
    </row>
    <row r="117" spans="1:53" s="1043" customFormat="1" ht="19.5" customHeight="1">
      <c r="A117" s="141"/>
      <c r="B117" s="1489" t="s">
        <v>282</v>
      </c>
      <c r="C117" s="141"/>
      <c r="D117" s="55" t="s">
        <v>45</v>
      </c>
      <c r="E117" s="55"/>
      <c r="F117" s="343"/>
      <c r="G117" s="995">
        <v>6</v>
      </c>
      <c r="H117" s="868">
        <f>G117*30</f>
        <v>180</v>
      </c>
      <c r="I117" s="107">
        <f t="shared" si="44"/>
        <v>60</v>
      </c>
      <c r="J117" s="57">
        <v>30</v>
      </c>
      <c r="K117" s="59"/>
      <c r="L117" s="59">
        <v>30</v>
      </c>
      <c r="M117" s="114">
        <f t="shared" si="45"/>
        <v>120</v>
      </c>
      <c r="N117" s="80"/>
      <c r="O117" s="80"/>
      <c r="P117" s="60">
        <v>4</v>
      </c>
      <c r="Q117" s="60"/>
      <c r="R117" s="60"/>
      <c r="S117" s="60"/>
      <c r="T117" s="60"/>
      <c r="U117" s="60"/>
      <c r="V117" s="1446"/>
      <c r="W117" s="933"/>
      <c r="AR117" s="231"/>
      <c r="AT117" s="1420"/>
      <c r="AU117" s="1420"/>
      <c r="AV117" s="1420"/>
      <c r="AW117" s="1420"/>
      <c r="AX117" s="1420"/>
      <c r="AY117" s="1420"/>
      <c r="AZ117" s="1420"/>
      <c r="BA117" s="1420"/>
    </row>
    <row r="118" spans="1:53" s="1043" customFormat="1" ht="19.5" customHeight="1">
      <c r="A118" s="141"/>
      <c r="B118" s="1525" t="s">
        <v>598</v>
      </c>
      <c r="C118" s="141"/>
      <c r="D118" s="55" t="s">
        <v>45</v>
      </c>
      <c r="E118" s="55"/>
      <c r="F118" s="343"/>
      <c r="G118" s="995">
        <v>6</v>
      </c>
      <c r="H118" s="868">
        <f>G118*30</f>
        <v>180</v>
      </c>
      <c r="I118" s="107">
        <f t="shared" si="44"/>
        <v>60</v>
      </c>
      <c r="J118" s="57">
        <v>30</v>
      </c>
      <c r="K118" s="59"/>
      <c r="L118" s="59">
        <v>30</v>
      </c>
      <c r="M118" s="114">
        <f t="shared" si="45"/>
        <v>120</v>
      </c>
      <c r="N118" s="80"/>
      <c r="O118" s="80"/>
      <c r="P118" s="60">
        <v>4</v>
      </c>
      <c r="Q118" s="60"/>
      <c r="R118" s="60"/>
      <c r="S118" s="60"/>
      <c r="T118" s="60"/>
      <c r="U118" s="60"/>
      <c r="V118" s="1446"/>
      <c r="W118" s="933"/>
      <c r="AR118" s="231"/>
      <c r="AT118" s="1420"/>
      <c r="AU118" s="1420"/>
      <c r="AV118" s="1420"/>
      <c r="AW118" s="1420"/>
      <c r="AX118" s="1420"/>
      <c r="AY118" s="1420"/>
      <c r="AZ118" s="1420"/>
      <c r="BA118" s="1420"/>
    </row>
    <row r="119" spans="1:53" s="27" customFormat="1" ht="19.5" customHeight="1">
      <c r="A119" s="141" t="s">
        <v>395</v>
      </c>
      <c r="B119" s="942" t="s">
        <v>77</v>
      </c>
      <c r="C119" s="943"/>
      <c r="D119" s="55" t="s">
        <v>46</v>
      </c>
      <c r="E119" s="513"/>
      <c r="F119" s="1451"/>
      <c r="G119" s="1063">
        <v>6.5</v>
      </c>
      <c r="H119" s="935">
        <f>G119*30</f>
        <v>195</v>
      </c>
      <c r="I119" s="295">
        <f t="shared" si="44"/>
        <v>72</v>
      </c>
      <c r="J119" s="269">
        <v>36</v>
      </c>
      <c r="K119" s="327"/>
      <c r="L119" s="327">
        <v>36</v>
      </c>
      <c r="M119" s="840">
        <f t="shared" si="45"/>
        <v>123</v>
      </c>
      <c r="N119" s="512"/>
      <c r="O119" s="512"/>
      <c r="P119" s="59"/>
      <c r="Q119" s="59">
        <v>4</v>
      </c>
      <c r="R119" s="59"/>
      <c r="S119" s="59"/>
      <c r="T119" s="512"/>
      <c r="U119" s="512"/>
      <c r="V119" s="114"/>
      <c r="AB119" s="292" t="s">
        <v>363</v>
      </c>
      <c r="AC119" s="292">
        <f aca="true" t="shared" si="46" ref="AC119:AN119">COUNTIF($E55:$E56,AC$9)</f>
        <v>0</v>
      </c>
      <c r="AD119" s="292">
        <f t="shared" si="46"/>
        <v>0</v>
      </c>
      <c r="AE119" s="292">
        <f t="shared" si="46"/>
        <v>0</v>
      </c>
      <c r="AF119" s="292">
        <f t="shared" si="46"/>
        <v>0</v>
      </c>
      <c r="AG119" s="292">
        <f t="shared" si="46"/>
        <v>0</v>
      </c>
      <c r="AH119" s="292">
        <f t="shared" si="46"/>
        <v>0</v>
      </c>
      <c r="AI119" s="292">
        <f t="shared" si="46"/>
        <v>0</v>
      </c>
      <c r="AJ119" s="292">
        <f t="shared" si="46"/>
        <v>0</v>
      </c>
      <c r="AK119" s="292">
        <f t="shared" si="46"/>
        <v>0</v>
      </c>
      <c r="AL119" s="292">
        <f t="shared" si="46"/>
        <v>0</v>
      </c>
      <c r="AM119" s="292">
        <f t="shared" si="46"/>
        <v>0</v>
      </c>
      <c r="AN119" s="292">
        <f t="shared" si="46"/>
        <v>0</v>
      </c>
      <c r="AR119" s="231" t="s">
        <v>460</v>
      </c>
      <c r="AT119" s="292"/>
      <c r="AU119" s="292"/>
      <c r="AV119" s="292"/>
      <c r="AW119" s="292"/>
      <c r="AX119" s="292"/>
      <c r="AY119" s="292"/>
      <c r="AZ119" s="292"/>
      <c r="BA119" s="292"/>
    </row>
    <row r="120" spans="1:53" s="27" customFormat="1" ht="19.5" customHeight="1">
      <c r="A120" s="141"/>
      <c r="B120" s="942" t="s">
        <v>621</v>
      </c>
      <c r="C120" s="943"/>
      <c r="D120" s="55" t="s">
        <v>46</v>
      </c>
      <c r="E120" s="513"/>
      <c r="F120" s="1451"/>
      <c r="G120" s="1063">
        <v>6.5</v>
      </c>
      <c r="H120" s="935">
        <f aca="true" t="shared" si="47" ref="H120:H126">G120*30</f>
        <v>195</v>
      </c>
      <c r="I120" s="295">
        <f t="shared" si="44"/>
        <v>72</v>
      </c>
      <c r="J120" s="269">
        <v>36</v>
      </c>
      <c r="K120" s="327"/>
      <c r="L120" s="327">
        <v>36</v>
      </c>
      <c r="M120" s="840">
        <f t="shared" si="45"/>
        <v>123</v>
      </c>
      <c r="N120" s="512"/>
      <c r="O120" s="512"/>
      <c r="P120" s="59"/>
      <c r="Q120" s="59">
        <v>4</v>
      </c>
      <c r="R120" s="59"/>
      <c r="S120" s="59"/>
      <c r="T120" s="512"/>
      <c r="U120" s="512"/>
      <c r="V120" s="114"/>
      <c r="AR120" s="231"/>
      <c r="AT120" s="292"/>
      <c r="AU120" s="292"/>
      <c r="AV120" s="292"/>
      <c r="AW120" s="292"/>
      <c r="AX120" s="292"/>
      <c r="AY120" s="292"/>
      <c r="AZ120" s="292"/>
      <c r="BA120" s="292"/>
    </row>
    <row r="121" spans="1:53" s="27" customFormat="1" ht="19.5" customHeight="1">
      <c r="A121" s="141"/>
      <c r="B121" s="1489" t="s">
        <v>272</v>
      </c>
      <c r="C121" s="943"/>
      <c r="D121" s="55" t="s">
        <v>46</v>
      </c>
      <c r="E121" s="513"/>
      <c r="F121" s="1451"/>
      <c r="G121" s="1063">
        <v>6.5</v>
      </c>
      <c r="H121" s="935">
        <f t="shared" si="47"/>
        <v>195</v>
      </c>
      <c r="I121" s="295">
        <f t="shared" si="44"/>
        <v>72</v>
      </c>
      <c r="J121" s="269">
        <v>36</v>
      </c>
      <c r="K121" s="327"/>
      <c r="L121" s="327">
        <v>36</v>
      </c>
      <c r="M121" s="840">
        <f t="shared" si="45"/>
        <v>123</v>
      </c>
      <c r="N121" s="512"/>
      <c r="O121" s="512"/>
      <c r="P121" s="59"/>
      <c r="Q121" s="59">
        <v>4</v>
      </c>
      <c r="R121" s="59"/>
      <c r="S121" s="59"/>
      <c r="T121" s="512"/>
      <c r="U121" s="512"/>
      <c r="V121" s="114"/>
      <c r="AR121" s="231"/>
      <c r="AT121" s="292"/>
      <c r="AU121" s="292"/>
      <c r="AV121" s="292"/>
      <c r="AW121" s="292"/>
      <c r="AX121" s="292"/>
      <c r="AY121" s="292"/>
      <c r="AZ121" s="292"/>
      <c r="BA121" s="292"/>
    </row>
    <row r="122" spans="1:53" s="27" customFormat="1" ht="19.5" customHeight="1">
      <c r="A122" s="141"/>
      <c r="B122" s="1525" t="s">
        <v>598</v>
      </c>
      <c r="C122" s="943"/>
      <c r="D122" s="55" t="s">
        <v>46</v>
      </c>
      <c r="E122" s="513"/>
      <c r="F122" s="1451"/>
      <c r="G122" s="1063">
        <v>6.5</v>
      </c>
      <c r="H122" s="935">
        <f t="shared" si="47"/>
        <v>195</v>
      </c>
      <c r="I122" s="295">
        <f t="shared" si="44"/>
        <v>72</v>
      </c>
      <c r="J122" s="269">
        <v>36</v>
      </c>
      <c r="K122" s="327"/>
      <c r="L122" s="327">
        <v>36</v>
      </c>
      <c r="M122" s="840">
        <f t="shared" si="45"/>
        <v>123</v>
      </c>
      <c r="N122" s="512"/>
      <c r="O122" s="512"/>
      <c r="P122" s="59"/>
      <c r="Q122" s="59">
        <v>4</v>
      </c>
      <c r="R122" s="59"/>
      <c r="S122" s="59"/>
      <c r="T122" s="512"/>
      <c r="U122" s="512"/>
      <c r="V122" s="114"/>
      <c r="AR122" s="231"/>
      <c r="AT122" s="292"/>
      <c r="AU122" s="292"/>
      <c r="AV122" s="292"/>
      <c r="AW122" s="292"/>
      <c r="AX122" s="292"/>
      <c r="AY122" s="292"/>
      <c r="AZ122" s="292"/>
      <c r="BA122" s="292"/>
    </row>
    <row r="123" spans="1:53" s="27" customFormat="1" ht="21.75" customHeight="1">
      <c r="A123" s="141" t="s">
        <v>396</v>
      </c>
      <c r="B123" s="942" t="s">
        <v>66</v>
      </c>
      <c r="C123" s="943"/>
      <c r="D123" s="55" t="s">
        <v>47</v>
      </c>
      <c r="E123" s="513"/>
      <c r="F123" s="1451"/>
      <c r="G123" s="1064">
        <v>6</v>
      </c>
      <c r="H123" s="167">
        <f t="shared" si="47"/>
        <v>180</v>
      </c>
      <c r="I123" s="107">
        <f t="shared" si="44"/>
        <v>60</v>
      </c>
      <c r="J123" s="57">
        <v>30</v>
      </c>
      <c r="K123" s="59"/>
      <c r="L123" s="59">
        <v>30</v>
      </c>
      <c r="M123" s="114">
        <f t="shared" si="45"/>
        <v>120</v>
      </c>
      <c r="N123" s="512"/>
      <c r="O123" s="512"/>
      <c r="P123" s="59"/>
      <c r="Q123" s="59"/>
      <c r="R123" s="59">
        <v>4</v>
      </c>
      <c r="S123" s="59"/>
      <c r="T123" s="512"/>
      <c r="U123" s="512"/>
      <c r="V123" s="114"/>
      <c r="AR123" s="231" t="s">
        <v>460</v>
      </c>
      <c r="AT123" s="292"/>
      <c r="AU123" s="292"/>
      <c r="AV123" s="292"/>
      <c r="AW123" s="292"/>
      <c r="AX123" s="292"/>
      <c r="AY123" s="292"/>
      <c r="AZ123" s="292"/>
      <c r="BA123" s="292"/>
    </row>
    <row r="124" spans="1:53" s="27" customFormat="1" ht="21.75" customHeight="1">
      <c r="A124" s="141"/>
      <c r="B124" s="942" t="s">
        <v>408</v>
      </c>
      <c r="C124" s="943"/>
      <c r="D124" s="55" t="s">
        <v>47</v>
      </c>
      <c r="E124" s="513"/>
      <c r="F124" s="1451"/>
      <c r="G124" s="1064">
        <v>6</v>
      </c>
      <c r="H124" s="167">
        <f t="shared" si="47"/>
        <v>180</v>
      </c>
      <c r="I124" s="107">
        <f t="shared" si="44"/>
        <v>60</v>
      </c>
      <c r="J124" s="57">
        <v>30</v>
      </c>
      <c r="K124" s="59"/>
      <c r="L124" s="59">
        <v>30</v>
      </c>
      <c r="M124" s="114">
        <f t="shared" si="45"/>
        <v>120</v>
      </c>
      <c r="N124" s="512"/>
      <c r="O124" s="512"/>
      <c r="P124" s="59"/>
      <c r="Q124" s="59"/>
      <c r="R124" s="59">
        <v>4</v>
      </c>
      <c r="S124" s="59"/>
      <c r="T124" s="512"/>
      <c r="U124" s="512"/>
      <c r="V124" s="114"/>
      <c r="AR124" s="231"/>
      <c r="AT124" s="292"/>
      <c r="AU124" s="292"/>
      <c r="AV124" s="292"/>
      <c r="AW124" s="292"/>
      <c r="AX124" s="292"/>
      <c r="AY124" s="292"/>
      <c r="AZ124" s="292"/>
      <c r="BA124" s="292"/>
    </row>
    <row r="125" spans="1:53" s="27" customFormat="1" ht="21.75" customHeight="1">
      <c r="A125" s="141"/>
      <c r="B125" s="853" t="s">
        <v>273</v>
      </c>
      <c r="C125" s="943"/>
      <c r="D125" s="55" t="s">
        <v>47</v>
      </c>
      <c r="E125" s="513"/>
      <c r="F125" s="1451"/>
      <c r="G125" s="1064">
        <v>6</v>
      </c>
      <c r="H125" s="167">
        <f t="shared" si="47"/>
        <v>180</v>
      </c>
      <c r="I125" s="107">
        <f t="shared" si="44"/>
        <v>60</v>
      </c>
      <c r="J125" s="57">
        <v>30</v>
      </c>
      <c r="K125" s="59"/>
      <c r="L125" s="59">
        <v>30</v>
      </c>
      <c r="M125" s="114">
        <f t="shared" si="45"/>
        <v>120</v>
      </c>
      <c r="N125" s="512"/>
      <c r="O125" s="512"/>
      <c r="P125" s="59"/>
      <c r="Q125" s="59"/>
      <c r="R125" s="59">
        <v>4</v>
      </c>
      <c r="S125" s="59"/>
      <c r="T125" s="512"/>
      <c r="U125" s="512"/>
      <c r="V125" s="114"/>
      <c r="AR125" s="231"/>
      <c r="AT125" s="292"/>
      <c r="AU125" s="292"/>
      <c r="AV125" s="292"/>
      <c r="AW125" s="292"/>
      <c r="AX125" s="292"/>
      <c r="AY125" s="292"/>
      <c r="AZ125" s="292"/>
      <c r="BA125" s="292"/>
    </row>
    <row r="126" spans="1:53" s="27" customFormat="1" ht="21.75" customHeight="1">
      <c r="A126" s="141"/>
      <c r="B126" s="1525" t="s">
        <v>598</v>
      </c>
      <c r="C126" s="943"/>
      <c r="D126" s="55" t="s">
        <v>47</v>
      </c>
      <c r="E126" s="513"/>
      <c r="F126" s="1451"/>
      <c r="G126" s="1064">
        <v>6</v>
      </c>
      <c r="H126" s="167">
        <f t="shared" si="47"/>
        <v>180</v>
      </c>
      <c r="I126" s="107">
        <f t="shared" si="44"/>
        <v>60</v>
      </c>
      <c r="J126" s="57">
        <v>30</v>
      </c>
      <c r="K126" s="59"/>
      <c r="L126" s="59">
        <v>30</v>
      </c>
      <c r="M126" s="114">
        <f t="shared" si="45"/>
        <v>120</v>
      </c>
      <c r="N126" s="512"/>
      <c r="O126" s="512"/>
      <c r="P126" s="59"/>
      <c r="Q126" s="59"/>
      <c r="R126" s="59">
        <v>4</v>
      </c>
      <c r="S126" s="59"/>
      <c r="T126" s="512"/>
      <c r="U126" s="512"/>
      <c r="V126" s="114"/>
      <c r="AR126" s="231"/>
      <c r="AT126" s="292"/>
      <c r="AU126" s="292"/>
      <c r="AV126" s="292"/>
      <c r="AW126" s="292"/>
      <c r="AX126" s="292"/>
      <c r="AY126" s="292"/>
      <c r="AZ126" s="292"/>
      <c r="BA126" s="292"/>
    </row>
    <row r="127" spans="1:53" s="27" customFormat="1" ht="21.75" customHeight="1">
      <c r="A127" s="141" t="s">
        <v>397</v>
      </c>
      <c r="B127" s="942" t="s">
        <v>617</v>
      </c>
      <c r="C127" s="943"/>
      <c r="D127" s="55" t="s">
        <v>48</v>
      </c>
      <c r="E127" s="55"/>
      <c r="F127" s="1452"/>
      <c r="G127" s="1064">
        <v>6.5</v>
      </c>
      <c r="H127" s="167">
        <f>G127*30</f>
        <v>195</v>
      </c>
      <c r="I127" s="107">
        <f t="shared" si="44"/>
        <v>72</v>
      </c>
      <c r="J127" s="57">
        <v>36</v>
      </c>
      <c r="K127" s="59"/>
      <c r="L127" s="59">
        <v>36</v>
      </c>
      <c r="M127" s="114">
        <f t="shared" si="45"/>
        <v>123</v>
      </c>
      <c r="N127" s="80"/>
      <c r="O127" s="80"/>
      <c r="P127" s="80"/>
      <c r="Q127" s="80"/>
      <c r="R127" s="175"/>
      <c r="S127" s="58">
        <v>4</v>
      </c>
      <c r="T127" s="80"/>
      <c r="U127" s="80"/>
      <c r="V127" s="430"/>
      <c r="AR127" s="231" t="s">
        <v>460</v>
      </c>
      <c r="AT127" s="292"/>
      <c r="AU127" s="292"/>
      <c r="AV127" s="292"/>
      <c r="AW127" s="292"/>
      <c r="AX127" s="292"/>
      <c r="AY127" s="292"/>
      <c r="AZ127" s="292"/>
      <c r="BA127" s="292"/>
    </row>
    <row r="128" spans="1:53" s="27" customFormat="1" ht="21.75" customHeight="1">
      <c r="A128" s="141"/>
      <c r="B128" s="942" t="s">
        <v>87</v>
      </c>
      <c r="C128" s="943"/>
      <c r="D128" s="55" t="s">
        <v>48</v>
      </c>
      <c r="E128" s="55"/>
      <c r="F128" s="1452"/>
      <c r="G128" s="1064">
        <v>6.5</v>
      </c>
      <c r="H128" s="167">
        <f>G128*30</f>
        <v>195</v>
      </c>
      <c r="I128" s="107">
        <f t="shared" si="44"/>
        <v>72</v>
      </c>
      <c r="J128" s="57">
        <v>36</v>
      </c>
      <c r="K128" s="59"/>
      <c r="L128" s="59">
        <v>36</v>
      </c>
      <c r="M128" s="114">
        <f t="shared" si="45"/>
        <v>123</v>
      </c>
      <c r="N128" s="80"/>
      <c r="O128" s="80"/>
      <c r="P128" s="80"/>
      <c r="Q128" s="80"/>
      <c r="R128" s="175"/>
      <c r="S128" s="58">
        <v>4</v>
      </c>
      <c r="T128" s="80"/>
      <c r="U128" s="80"/>
      <c r="V128" s="430"/>
      <c r="AR128" s="231"/>
      <c r="AT128" s="292"/>
      <c r="AU128" s="292"/>
      <c r="AV128" s="292"/>
      <c r="AW128" s="292"/>
      <c r="AX128" s="292"/>
      <c r="AY128" s="292"/>
      <c r="AZ128" s="292"/>
      <c r="BA128" s="292"/>
    </row>
    <row r="129" spans="1:53" s="27" customFormat="1" ht="22.5" customHeight="1">
      <c r="A129" s="141"/>
      <c r="B129" s="850" t="s">
        <v>271</v>
      </c>
      <c r="C129" s="943"/>
      <c r="D129" s="55" t="s">
        <v>48</v>
      </c>
      <c r="E129" s="55"/>
      <c r="F129" s="1452"/>
      <c r="G129" s="1064">
        <v>6.5</v>
      </c>
      <c r="H129" s="167">
        <f>G129*30</f>
        <v>195</v>
      </c>
      <c r="I129" s="107">
        <f t="shared" si="44"/>
        <v>72</v>
      </c>
      <c r="J129" s="57">
        <v>36</v>
      </c>
      <c r="K129" s="59"/>
      <c r="L129" s="59">
        <v>36</v>
      </c>
      <c r="M129" s="114">
        <f t="shared" si="45"/>
        <v>123</v>
      </c>
      <c r="N129" s="80"/>
      <c r="O129" s="80"/>
      <c r="P129" s="80"/>
      <c r="Q129" s="80"/>
      <c r="R129" s="175"/>
      <c r="S129" s="58">
        <v>4</v>
      </c>
      <c r="T129" s="80"/>
      <c r="U129" s="80"/>
      <c r="V129" s="430"/>
      <c r="AR129" s="231"/>
      <c r="AT129" s="292"/>
      <c r="AU129" s="292"/>
      <c r="AV129" s="292"/>
      <c r="AW129" s="292"/>
      <c r="AX129" s="292"/>
      <c r="AY129" s="292"/>
      <c r="AZ129" s="292"/>
      <c r="BA129" s="292"/>
    </row>
    <row r="130" spans="1:53" s="27" customFormat="1" ht="21.75" customHeight="1">
      <c r="A130" s="141"/>
      <c r="B130" s="1525" t="s">
        <v>598</v>
      </c>
      <c r="C130" s="943"/>
      <c r="D130" s="55" t="s">
        <v>48</v>
      </c>
      <c r="E130" s="55"/>
      <c r="F130" s="1452"/>
      <c r="G130" s="1064">
        <v>6.5</v>
      </c>
      <c r="H130" s="167">
        <f>G130*30</f>
        <v>195</v>
      </c>
      <c r="I130" s="107">
        <f t="shared" si="44"/>
        <v>72</v>
      </c>
      <c r="J130" s="57">
        <v>36</v>
      </c>
      <c r="K130" s="59"/>
      <c r="L130" s="59">
        <v>36</v>
      </c>
      <c r="M130" s="114">
        <f t="shared" si="45"/>
        <v>123</v>
      </c>
      <c r="N130" s="80"/>
      <c r="O130" s="80"/>
      <c r="P130" s="80"/>
      <c r="Q130" s="80"/>
      <c r="R130" s="175"/>
      <c r="S130" s="58">
        <v>4</v>
      </c>
      <c r="T130" s="80"/>
      <c r="U130" s="80"/>
      <c r="V130" s="430"/>
      <c r="AR130" s="231"/>
      <c r="AT130" s="292"/>
      <c r="AU130" s="292"/>
      <c r="AV130" s="292"/>
      <c r="AW130" s="292"/>
      <c r="AX130" s="292"/>
      <c r="AY130" s="292"/>
      <c r="AZ130" s="292"/>
      <c r="BA130" s="292"/>
    </row>
    <row r="131" spans="1:53" s="27" customFormat="1" ht="21.75" customHeight="1">
      <c r="A131" s="141" t="s">
        <v>398</v>
      </c>
      <c r="B131" s="942" t="s">
        <v>81</v>
      </c>
      <c r="C131" s="943"/>
      <c r="D131" s="55" t="s">
        <v>49</v>
      </c>
      <c r="E131" s="55"/>
      <c r="F131" s="1452"/>
      <c r="G131" s="1065">
        <v>6</v>
      </c>
      <c r="H131" s="1030">
        <f>G131*30</f>
        <v>180</v>
      </c>
      <c r="I131" s="133">
        <f>SUM(J131:L131)</f>
        <v>60</v>
      </c>
      <c r="J131" s="32">
        <v>30</v>
      </c>
      <c r="K131" s="33"/>
      <c r="L131" s="33">
        <v>30</v>
      </c>
      <c r="M131" s="254">
        <f t="shared" si="45"/>
        <v>120</v>
      </c>
      <c r="N131" s="80"/>
      <c r="O131" s="80"/>
      <c r="P131" s="80"/>
      <c r="Q131" s="80"/>
      <c r="R131" s="80"/>
      <c r="S131" s="80"/>
      <c r="T131" s="80">
        <v>4</v>
      </c>
      <c r="U131" s="80"/>
      <c r="V131" s="430"/>
      <c r="AR131" s="231" t="s">
        <v>460</v>
      </c>
      <c r="AT131" s="292"/>
      <c r="AU131" s="292"/>
      <c r="AV131" s="292"/>
      <c r="AW131" s="292"/>
      <c r="AX131" s="292"/>
      <c r="AY131" s="292"/>
      <c r="AZ131" s="292"/>
      <c r="BA131" s="292"/>
    </row>
    <row r="132" spans="1:53" s="27" customFormat="1" ht="21.75" customHeight="1">
      <c r="A132" s="141"/>
      <c r="B132" s="942" t="s">
        <v>265</v>
      </c>
      <c r="C132" s="943"/>
      <c r="D132" s="55" t="s">
        <v>49</v>
      </c>
      <c r="E132" s="55"/>
      <c r="F132" s="1452"/>
      <c r="G132" s="1065">
        <v>6</v>
      </c>
      <c r="H132" s="1030">
        <f aca="true" t="shared" si="48" ref="H132:H138">G132*30</f>
        <v>180</v>
      </c>
      <c r="I132" s="133">
        <f>SUM(J132:L132)</f>
        <v>60</v>
      </c>
      <c r="J132" s="32">
        <v>30</v>
      </c>
      <c r="K132" s="33"/>
      <c r="L132" s="33">
        <v>30</v>
      </c>
      <c r="M132" s="254">
        <f t="shared" si="45"/>
        <v>120</v>
      </c>
      <c r="N132" s="80"/>
      <c r="O132" s="80"/>
      <c r="P132" s="80"/>
      <c r="Q132" s="80"/>
      <c r="R132" s="80"/>
      <c r="S132" s="80"/>
      <c r="T132" s="80">
        <v>4</v>
      </c>
      <c r="U132" s="80"/>
      <c r="V132" s="430"/>
      <c r="AR132" s="231"/>
      <c r="AT132" s="292"/>
      <c r="AU132" s="292"/>
      <c r="AV132" s="292"/>
      <c r="AW132" s="292"/>
      <c r="AX132" s="292"/>
      <c r="AY132" s="292"/>
      <c r="AZ132" s="292"/>
      <c r="BA132" s="292"/>
    </row>
    <row r="133" spans="1:53" s="27" customFormat="1" ht="21.75" customHeight="1">
      <c r="A133" s="141"/>
      <c r="B133" s="880" t="s">
        <v>614</v>
      </c>
      <c r="C133" s="943"/>
      <c r="D133" s="55" t="s">
        <v>49</v>
      </c>
      <c r="E133" s="55"/>
      <c r="F133" s="1452"/>
      <c r="G133" s="1065">
        <v>6</v>
      </c>
      <c r="H133" s="1030">
        <f t="shared" si="48"/>
        <v>180</v>
      </c>
      <c r="I133" s="133">
        <f>SUM(J133:L133)</f>
        <v>60</v>
      </c>
      <c r="J133" s="32">
        <v>30</v>
      </c>
      <c r="K133" s="33"/>
      <c r="L133" s="33">
        <v>30</v>
      </c>
      <c r="M133" s="254">
        <f t="shared" si="45"/>
        <v>120</v>
      </c>
      <c r="N133" s="80"/>
      <c r="O133" s="80"/>
      <c r="P133" s="80"/>
      <c r="Q133" s="80"/>
      <c r="R133" s="80"/>
      <c r="S133" s="80"/>
      <c r="T133" s="80">
        <v>4</v>
      </c>
      <c r="U133" s="80"/>
      <c r="V133" s="430"/>
      <c r="AR133" s="231"/>
      <c r="AT133" s="292"/>
      <c r="AU133" s="292"/>
      <c r="AV133" s="292"/>
      <c r="AW133" s="292"/>
      <c r="AX133" s="292"/>
      <c r="AY133" s="292"/>
      <c r="AZ133" s="292"/>
      <c r="BA133" s="292"/>
    </row>
    <row r="134" spans="1:53" s="27" customFormat="1" ht="21.75" customHeight="1">
      <c r="A134" s="141"/>
      <c r="B134" s="1525" t="s">
        <v>598</v>
      </c>
      <c r="C134" s="943"/>
      <c r="D134" s="55" t="s">
        <v>49</v>
      </c>
      <c r="E134" s="55"/>
      <c r="F134" s="1452"/>
      <c r="G134" s="1065">
        <v>6</v>
      </c>
      <c r="H134" s="1030">
        <f t="shared" si="48"/>
        <v>180</v>
      </c>
      <c r="I134" s="133">
        <f>SUM(J134:L134)</f>
        <v>60</v>
      </c>
      <c r="J134" s="32">
        <v>30</v>
      </c>
      <c r="K134" s="33"/>
      <c r="L134" s="33">
        <v>30</v>
      </c>
      <c r="M134" s="254">
        <f t="shared" si="45"/>
        <v>120</v>
      </c>
      <c r="N134" s="80"/>
      <c r="O134" s="80"/>
      <c r="P134" s="80"/>
      <c r="Q134" s="80"/>
      <c r="R134" s="80"/>
      <c r="S134" s="80"/>
      <c r="T134" s="80">
        <v>4</v>
      </c>
      <c r="U134" s="80"/>
      <c r="V134" s="430"/>
      <c r="AR134" s="231"/>
      <c r="AT134" s="292"/>
      <c r="AU134" s="292"/>
      <c r="AV134" s="292"/>
      <c r="AW134" s="292"/>
      <c r="AX134" s="292"/>
      <c r="AY134" s="292"/>
      <c r="AZ134" s="292"/>
      <c r="BA134" s="292"/>
    </row>
    <row r="135" spans="1:53" s="27" customFormat="1" ht="19.5" customHeight="1">
      <c r="A135" s="141" t="s">
        <v>399</v>
      </c>
      <c r="B135" s="942" t="s">
        <v>140</v>
      </c>
      <c r="C135" s="943"/>
      <c r="D135" s="56">
        <v>8</v>
      </c>
      <c r="E135" s="338"/>
      <c r="F135" s="1453"/>
      <c r="G135" s="1066">
        <v>7</v>
      </c>
      <c r="H135" s="167">
        <f t="shared" si="48"/>
        <v>210</v>
      </c>
      <c r="I135" s="313">
        <f>J135+K135+L135</f>
        <v>78</v>
      </c>
      <c r="J135" s="145">
        <v>39</v>
      </c>
      <c r="K135" s="145"/>
      <c r="L135" s="145">
        <v>39</v>
      </c>
      <c r="M135" s="928">
        <f t="shared" si="45"/>
        <v>132</v>
      </c>
      <c r="N135" s="56"/>
      <c r="O135" s="56"/>
      <c r="P135" s="56"/>
      <c r="Q135" s="56"/>
      <c r="R135" s="56"/>
      <c r="S135" s="56"/>
      <c r="T135" s="56"/>
      <c r="U135" s="56">
        <v>6</v>
      </c>
      <c r="V135" s="114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R135" s="231" t="s">
        <v>460</v>
      </c>
      <c r="AT135" s="292"/>
      <c r="AU135" s="292"/>
      <c r="AV135" s="292"/>
      <c r="AW135" s="292"/>
      <c r="AX135" s="292"/>
      <c r="AY135" s="292"/>
      <c r="AZ135" s="292"/>
      <c r="BA135" s="292"/>
    </row>
    <row r="136" spans="1:53" s="27" customFormat="1" ht="19.5" customHeight="1">
      <c r="A136" s="141"/>
      <c r="B136" s="942" t="s">
        <v>409</v>
      </c>
      <c r="C136" s="943"/>
      <c r="D136" s="56">
        <v>8</v>
      </c>
      <c r="E136" s="338"/>
      <c r="F136" s="1453"/>
      <c r="G136" s="1066">
        <v>7</v>
      </c>
      <c r="H136" s="167">
        <f t="shared" si="48"/>
        <v>210</v>
      </c>
      <c r="I136" s="313">
        <f>J136+K136+L136</f>
        <v>78</v>
      </c>
      <c r="J136" s="145">
        <v>39</v>
      </c>
      <c r="K136" s="145"/>
      <c r="L136" s="145">
        <v>39</v>
      </c>
      <c r="M136" s="928">
        <f t="shared" si="45"/>
        <v>132</v>
      </c>
      <c r="N136" s="56"/>
      <c r="O136" s="56"/>
      <c r="P136" s="56"/>
      <c r="Q136" s="56"/>
      <c r="R136" s="56"/>
      <c r="S136" s="56"/>
      <c r="T136" s="56"/>
      <c r="U136" s="56">
        <v>6</v>
      </c>
      <c r="V136" s="114"/>
      <c r="AR136" s="231"/>
      <c r="AT136" s="292"/>
      <c r="AU136" s="292"/>
      <c r="AV136" s="292"/>
      <c r="AW136" s="292"/>
      <c r="AX136" s="292"/>
      <c r="AY136" s="292"/>
      <c r="AZ136" s="292"/>
      <c r="BA136" s="292"/>
    </row>
    <row r="137" spans="1:53" s="27" customFormat="1" ht="19.5" customHeight="1">
      <c r="A137" s="141"/>
      <c r="B137" s="942" t="s">
        <v>613</v>
      </c>
      <c r="C137" s="943"/>
      <c r="D137" s="56">
        <v>8</v>
      </c>
      <c r="E137" s="338"/>
      <c r="F137" s="1453"/>
      <c r="G137" s="1066">
        <v>7</v>
      </c>
      <c r="H137" s="167">
        <f t="shared" si="48"/>
        <v>210</v>
      </c>
      <c r="I137" s="313">
        <f>J137+K137+L137</f>
        <v>78</v>
      </c>
      <c r="J137" s="145">
        <v>39</v>
      </c>
      <c r="K137" s="145"/>
      <c r="L137" s="145">
        <v>39</v>
      </c>
      <c r="M137" s="928">
        <f t="shared" si="45"/>
        <v>132</v>
      </c>
      <c r="N137" s="56"/>
      <c r="O137" s="56"/>
      <c r="P137" s="56"/>
      <c r="Q137" s="56"/>
      <c r="R137" s="56"/>
      <c r="S137" s="56"/>
      <c r="T137" s="56"/>
      <c r="U137" s="56">
        <v>6</v>
      </c>
      <c r="V137" s="114"/>
      <c r="AR137" s="231"/>
      <c r="AT137" s="292"/>
      <c r="AU137" s="292"/>
      <c r="AV137" s="292"/>
      <c r="AW137" s="292"/>
      <c r="AX137" s="292"/>
      <c r="AY137" s="292"/>
      <c r="AZ137" s="292"/>
      <c r="BA137" s="292"/>
    </row>
    <row r="138" spans="1:53" s="20" customFormat="1" ht="21" customHeight="1" thickBot="1">
      <c r="A138" s="1487"/>
      <c r="B138" s="1526" t="s">
        <v>598</v>
      </c>
      <c r="C138" s="1454"/>
      <c r="D138" s="463">
        <v>8</v>
      </c>
      <c r="E138" s="530"/>
      <c r="F138" s="1455"/>
      <c r="G138" s="1066">
        <v>7</v>
      </c>
      <c r="H138" s="927">
        <f t="shared" si="48"/>
        <v>210</v>
      </c>
      <c r="I138" s="313">
        <f>J138+K138+L138</f>
        <v>78</v>
      </c>
      <c r="J138" s="145">
        <v>39</v>
      </c>
      <c r="K138" s="145"/>
      <c r="L138" s="145">
        <v>39</v>
      </c>
      <c r="M138" s="928">
        <f t="shared" si="45"/>
        <v>132</v>
      </c>
      <c r="N138" s="463"/>
      <c r="O138" s="463"/>
      <c r="P138" s="463"/>
      <c r="Q138" s="463"/>
      <c r="R138" s="463"/>
      <c r="S138" s="463"/>
      <c r="T138" s="463"/>
      <c r="U138" s="463">
        <v>6</v>
      </c>
      <c r="V138" s="413"/>
      <c r="AR138" s="231"/>
      <c r="AT138" s="580"/>
      <c r="AU138" s="580"/>
      <c r="AV138" s="580"/>
      <c r="AW138" s="580"/>
      <c r="AX138" s="580"/>
      <c r="AY138" s="580"/>
      <c r="AZ138" s="580"/>
      <c r="BA138" s="580"/>
    </row>
    <row r="139" spans="1:53" s="27" customFormat="1" ht="20.25" customHeight="1" thickBot="1">
      <c r="A139" s="1773" t="s">
        <v>383</v>
      </c>
      <c r="B139" s="1774"/>
      <c r="C139" s="104"/>
      <c r="D139" s="76"/>
      <c r="E139" s="76"/>
      <c r="F139" s="929"/>
      <c r="G139" s="996">
        <f aca="true" t="shared" si="49" ref="G139:V139">G114+G74</f>
        <v>60</v>
      </c>
      <c r="H139" s="1343">
        <f t="shared" si="49"/>
        <v>1800</v>
      </c>
      <c r="I139" s="1344">
        <f t="shared" si="49"/>
        <v>635</v>
      </c>
      <c r="J139" s="1344">
        <f t="shared" si="49"/>
        <v>340</v>
      </c>
      <c r="K139" s="1344">
        <f t="shared" si="49"/>
        <v>0</v>
      </c>
      <c r="L139" s="1344">
        <f t="shared" si="49"/>
        <v>295</v>
      </c>
      <c r="M139" s="1345">
        <f t="shared" si="49"/>
        <v>1165</v>
      </c>
      <c r="N139" s="1346">
        <f t="shared" si="49"/>
        <v>0</v>
      </c>
      <c r="O139" s="1344">
        <f t="shared" si="49"/>
        <v>0</v>
      </c>
      <c r="P139" s="1344">
        <f t="shared" si="49"/>
        <v>9</v>
      </c>
      <c r="Q139" s="1344">
        <f t="shared" si="49"/>
        <v>6</v>
      </c>
      <c r="R139" s="1344">
        <f t="shared" si="49"/>
        <v>6</v>
      </c>
      <c r="S139" s="1344">
        <f t="shared" si="49"/>
        <v>6</v>
      </c>
      <c r="T139" s="1344">
        <f t="shared" si="49"/>
        <v>6</v>
      </c>
      <c r="U139" s="1344">
        <f t="shared" si="49"/>
        <v>8</v>
      </c>
      <c r="V139" s="1345">
        <f t="shared" si="49"/>
        <v>0</v>
      </c>
      <c r="W139" s="20">
        <f>G139*30</f>
        <v>1800</v>
      </c>
      <c r="AR139" s="1142"/>
      <c r="AT139" s="292"/>
      <c r="AU139" s="292"/>
      <c r="AV139" s="292"/>
      <c r="AW139" s="292"/>
      <c r="AX139" s="292"/>
      <c r="AY139" s="292"/>
      <c r="AZ139" s="292"/>
      <c r="BA139" s="292"/>
    </row>
    <row r="140" spans="1:53" s="980" customFormat="1" ht="19.5" thickBot="1">
      <c r="A140" s="1706" t="s">
        <v>508</v>
      </c>
      <c r="B140" s="1707"/>
      <c r="C140" s="1707"/>
      <c r="D140" s="1707"/>
      <c r="E140" s="1707"/>
      <c r="F140" s="1707"/>
      <c r="G140" s="1707"/>
      <c r="H140" s="1707"/>
      <c r="I140" s="1707"/>
      <c r="J140" s="1707"/>
      <c r="K140" s="1707"/>
      <c r="L140" s="1707"/>
      <c r="M140" s="1707"/>
      <c r="N140" s="1707"/>
      <c r="O140" s="1707"/>
      <c r="P140" s="1707"/>
      <c r="Q140" s="1707"/>
      <c r="R140" s="1707"/>
      <c r="S140" s="1707"/>
      <c r="T140" s="1707"/>
      <c r="U140" s="1707"/>
      <c r="V140" s="1708"/>
      <c r="AR140" s="1143"/>
      <c r="AT140" s="979"/>
      <c r="AU140" s="979"/>
      <c r="AV140" s="979"/>
      <c r="AW140" s="979"/>
      <c r="AX140" s="979"/>
      <c r="AY140" s="979"/>
      <c r="AZ140" s="979"/>
      <c r="BA140" s="979"/>
    </row>
    <row r="141" spans="1:53" s="27" customFormat="1" ht="30" customHeight="1" thickBot="1">
      <c r="A141" s="1755" t="s">
        <v>119</v>
      </c>
      <c r="B141" s="1756"/>
      <c r="C141" s="926"/>
      <c r="D141" s="177"/>
      <c r="E141" s="177"/>
      <c r="F141" s="1274"/>
      <c r="G141" s="1299">
        <f aca="true" t="shared" si="50" ref="G141:V141">G139+G54+G33+G63</f>
        <v>240</v>
      </c>
      <c r="H141" s="1285">
        <f>G141*30</f>
        <v>7200</v>
      </c>
      <c r="I141" s="1286">
        <f t="shared" si="50"/>
        <v>2659</v>
      </c>
      <c r="J141" s="1286">
        <f t="shared" si="50"/>
        <v>1313</v>
      </c>
      <c r="K141" s="1286">
        <f t="shared" si="50"/>
        <v>341</v>
      </c>
      <c r="L141" s="1286">
        <f t="shared" si="50"/>
        <v>1005</v>
      </c>
      <c r="M141" s="1287">
        <f t="shared" si="50"/>
        <v>3701</v>
      </c>
      <c r="N141" s="1343">
        <f t="shared" si="50"/>
        <v>25</v>
      </c>
      <c r="O141" s="1344">
        <f t="shared" si="50"/>
        <v>20</v>
      </c>
      <c r="P141" s="1344">
        <f t="shared" si="50"/>
        <v>24</v>
      </c>
      <c r="Q141" s="1344">
        <f t="shared" si="50"/>
        <v>17.5</v>
      </c>
      <c r="R141" s="1344">
        <f t="shared" si="50"/>
        <v>24</v>
      </c>
      <c r="S141" s="1344">
        <f t="shared" si="50"/>
        <v>18</v>
      </c>
      <c r="T141" s="1344">
        <f t="shared" si="50"/>
        <v>24</v>
      </c>
      <c r="U141" s="1344">
        <f t="shared" si="50"/>
        <v>18</v>
      </c>
      <c r="V141" s="1345">
        <f t="shared" si="50"/>
        <v>0</v>
      </c>
      <c r="AR141" s="1142"/>
      <c r="AT141" s="292"/>
      <c r="AU141" s="292"/>
      <c r="AV141" s="292"/>
      <c r="AW141" s="292"/>
      <c r="AX141" s="292"/>
      <c r="AY141" s="292"/>
      <c r="AZ141" s="292"/>
      <c r="BA141" s="292"/>
    </row>
    <row r="142" spans="1:53" s="1045" customFormat="1" ht="19.5" customHeight="1" thickBot="1">
      <c r="A142" s="1812"/>
      <c r="B142" s="1812"/>
      <c r="C142" s="1812"/>
      <c r="D142" s="1812"/>
      <c r="E142" s="1812"/>
      <c r="F142" s="1812"/>
      <c r="G142" s="1775"/>
      <c r="H142" s="1750" t="s">
        <v>2</v>
      </c>
      <c r="I142" s="1751"/>
      <c r="J142" s="1751"/>
      <c r="K142" s="1751"/>
      <c r="L142" s="1751"/>
      <c r="M142" s="1752"/>
      <c r="N142" s="1777" t="s">
        <v>101</v>
      </c>
      <c r="O142" s="1778"/>
      <c r="P142" s="1695" t="s">
        <v>102</v>
      </c>
      <c r="Q142" s="1695"/>
      <c r="R142" s="1695" t="s">
        <v>103</v>
      </c>
      <c r="S142" s="1695"/>
      <c r="T142" s="1696" t="s">
        <v>104</v>
      </c>
      <c r="U142" s="1696"/>
      <c r="V142" s="1697"/>
      <c r="AR142" s="1144"/>
      <c r="AT142" s="1421"/>
      <c r="AU142" s="1421"/>
      <c r="AV142" s="1421"/>
      <c r="AW142" s="1421"/>
      <c r="AX142" s="1421"/>
      <c r="AY142" s="1421"/>
      <c r="AZ142" s="1421"/>
      <c r="BA142" s="1421"/>
    </row>
    <row r="143" spans="1:53" s="27" customFormat="1" ht="19.5" customHeight="1">
      <c r="A143" s="1812"/>
      <c r="B143" s="1812"/>
      <c r="C143" s="1812"/>
      <c r="D143" s="1812"/>
      <c r="E143" s="1812"/>
      <c r="F143" s="1812"/>
      <c r="G143" s="1775"/>
      <c r="H143" s="1692" t="s">
        <v>95</v>
      </c>
      <c r="I143" s="1693"/>
      <c r="J143" s="1693"/>
      <c r="K143" s="1693"/>
      <c r="L143" s="1693"/>
      <c r="M143" s="1694"/>
      <c r="N143" s="925">
        <f aca="true" t="shared" si="51" ref="N143:V143">N141</f>
        <v>25</v>
      </c>
      <c r="O143" s="586">
        <f t="shared" si="51"/>
        <v>20</v>
      </c>
      <c r="P143" s="586">
        <f t="shared" si="51"/>
        <v>24</v>
      </c>
      <c r="Q143" s="586">
        <f t="shared" si="51"/>
        <v>17.5</v>
      </c>
      <c r="R143" s="586">
        <f t="shared" si="51"/>
        <v>24</v>
      </c>
      <c r="S143" s="586">
        <f t="shared" si="51"/>
        <v>18</v>
      </c>
      <c r="T143" s="586">
        <f t="shared" si="51"/>
        <v>24</v>
      </c>
      <c r="U143" s="586">
        <f t="shared" si="51"/>
        <v>18</v>
      </c>
      <c r="V143" s="1061">
        <f t="shared" si="51"/>
        <v>0</v>
      </c>
      <c r="AB143" s="580"/>
      <c r="AC143" s="1687" t="s">
        <v>32</v>
      </c>
      <c r="AD143" s="1687"/>
      <c r="AE143" s="1687"/>
      <c r="AF143" s="1687" t="s">
        <v>33</v>
      </c>
      <c r="AG143" s="1687"/>
      <c r="AH143" s="1687"/>
      <c r="AI143" s="1687" t="s">
        <v>34</v>
      </c>
      <c r="AJ143" s="1687"/>
      <c r="AK143" s="1687"/>
      <c r="AL143" s="1687" t="s">
        <v>35</v>
      </c>
      <c r="AM143" s="1687"/>
      <c r="AN143" s="1687"/>
      <c r="AR143" s="1142"/>
      <c r="AT143" s="292"/>
      <c r="AU143" s="292"/>
      <c r="AV143" s="292"/>
      <c r="AW143" s="292"/>
      <c r="AX143" s="292"/>
      <c r="AY143" s="292"/>
      <c r="AZ143" s="292"/>
      <c r="BA143" s="292"/>
    </row>
    <row r="144" spans="1:53" s="27" customFormat="1" ht="19.5" customHeight="1">
      <c r="A144" s="231"/>
      <c r="B144" s="44"/>
      <c r="C144" s="44"/>
      <c r="D144" s="44"/>
      <c r="E144" s="44"/>
      <c r="F144" s="44"/>
      <c r="G144" s="842"/>
      <c r="H144" s="1813" t="s">
        <v>96</v>
      </c>
      <c r="I144" s="1814"/>
      <c r="J144" s="1814"/>
      <c r="K144" s="1814"/>
      <c r="L144" s="1814"/>
      <c r="M144" s="1815"/>
      <c r="N144" s="167">
        <v>3</v>
      </c>
      <c r="O144" s="58">
        <v>4</v>
      </c>
      <c r="P144" s="58">
        <v>3</v>
      </c>
      <c r="Q144" s="58">
        <v>3</v>
      </c>
      <c r="R144" s="58">
        <v>3</v>
      </c>
      <c r="S144" s="58">
        <v>3</v>
      </c>
      <c r="T144" s="58">
        <v>3</v>
      </c>
      <c r="U144" s="58">
        <v>1</v>
      </c>
      <c r="V144" s="114"/>
      <c r="AB144" s="580"/>
      <c r="AC144" s="60">
        <v>1</v>
      </c>
      <c r="AD144" s="60" t="s">
        <v>343</v>
      </c>
      <c r="AE144" s="60" t="s">
        <v>344</v>
      </c>
      <c r="AF144" s="60">
        <v>3</v>
      </c>
      <c r="AG144" s="60" t="s">
        <v>345</v>
      </c>
      <c r="AH144" s="60" t="s">
        <v>346</v>
      </c>
      <c r="AI144" s="60">
        <v>5</v>
      </c>
      <c r="AJ144" s="60" t="s">
        <v>347</v>
      </c>
      <c r="AK144" s="60" t="s">
        <v>348</v>
      </c>
      <c r="AL144" s="60">
        <v>7</v>
      </c>
      <c r="AM144" s="60" t="s">
        <v>349</v>
      </c>
      <c r="AN144" s="60" t="s">
        <v>350</v>
      </c>
      <c r="AR144" s="1142"/>
      <c r="AT144" s="292"/>
      <c r="AU144" s="292"/>
      <c r="AV144" s="292"/>
      <c r="AW144" s="292"/>
      <c r="AX144" s="292"/>
      <c r="AY144" s="292"/>
      <c r="AZ144" s="292"/>
      <c r="BA144" s="292"/>
    </row>
    <row r="145" spans="1:53" s="27" customFormat="1" ht="19.5" customHeight="1">
      <c r="A145" s="232" t="s">
        <v>97</v>
      </c>
      <c r="B145" s="44"/>
      <c r="C145" s="44"/>
      <c r="D145" s="44"/>
      <c r="E145" s="44"/>
      <c r="F145" s="44"/>
      <c r="G145" s="45"/>
      <c r="H145" s="1763" t="s">
        <v>98</v>
      </c>
      <c r="I145" s="1764"/>
      <c r="J145" s="1764"/>
      <c r="K145" s="1764"/>
      <c r="L145" s="1764"/>
      <c r="M145" s="1765"/>
      <c r="N145" s="167">
        <v>4</v>
      </c>
      <c r="O145" s="58">
        <v>3</v>
      </c>
      <c r="P145" s="58">
        <v>4</v>
      </c>
      <c r="Q145" s="58">
        <v>3</v>
      </c>
      <c r="R145" s="58">
        <v>3</v>
      </c>
      <c r="S145" s="58">
        <v>3</v>
      </c>
      <c r="T145" s="58">
        <v>3</v>
      </c>
      <c r="U145" s="58">
        <v>3</v>
      </c>
      <c r="V145" s="258"/>
      <c r="AB145" s="580"/>
      <c r="AC145" s="580"/>
      <c r="AD145" s="580"/>
      <c r="AE145" s="580"/>
      <c r="AF145" s="580"/>
      <c r="AG145" s="580"/>
      <c r="AH145" s="580"/>
      <c r="AI145" s="580"/>
      <c r="AJ145" s="580"/>
      <c r="AK145" s="580"/>
      <c r="AL145" s="580"/>
      <c r="AM145" s="580"/>
      <c r="AN145" s="580"/>
      <c r="AR145" s="1142"/>
      <c r="AT145" s="292"/>
      <c r="AU145" s="292"/>
      <c r="AV145" s="292"/>
      <c r="AW145" s="292"/>
      <c r="AX145" s="292"/>
      <c r="AY145" s="292"/>
      <c r="AZ145" s="292"/>
      <c r="BA145" s="292"/>
    </row>
    <row r="146" spans="1:53" s="27" customFormat="1" ht="19.5" customHeight="1" thickBot="1">
      <c r="A146" s="232"/>
      <c r="B146" s="44"/>
      <c r="C146" s="44"/>
      <c r="D146" s="44"/>
      <c r="E146" s="44"/>
      <c r="F146" s="44"/>
      <c r="G146" s="45"/>
      <c r="H146" s="1806" t="s">
        <v>99</v>
      </c>
      <c r="I146" s="1807"/>
      <c r="J146" s="1807"/>
      <c r="K146" s="1807"/>
      <c r="L146" s="1807"/>
      <c r="M146" s="1808"/>
      <c r="N146" s="260"/>
      <c r="O146" s="101"/>
      <c r="P146" s="101"/>
      <c r="Q146" s="101">
        <v>1</v>
      </c>
      <c r="R146" s="115">
        <v>1</v>
      </c>
      <c r="S146" s="101">
        <v>1</v>
      </c>
      <c r="T146" s="262">
        <v>1</v>
      </c>
      <c r="U146" s="262">
        <v>1</v>
      </c>
      <c r="V146" s="164" t="s">
        <v>112</v>
      </c>
      <c r="W146" s="877" t="s">
        <v>356</v>
      </c>
      <c r="X146" s="292"/>
      <c r="Y146" s="292"/>
      <c r="Z146" s="292"/>
      <c r="AB146" s="580" t="s">
        <v>361</v>
      </c>
      <c r="AC146" s="580" t="e">
        <f>AC15+AC20+#REF!+AC71+#REF!+AC45+#REF!</f>
        <v>#REF!</v>
      </c>
      <c r="AD146" s="580" t="e">
        <f>AD15+AD20+#REF!+AD71+#REF!+AD45+#REF!</f>
        <v>#REF!</v>
      </c>
      <c r="AE146" s="580" t="e">
        <f>AE15+AE20+#REF!+AE71+#REF!+AE45+#REF!</f>
        <v>#REF!</v>
      </c>
      <c r="AF146" s="580" t="e">
        <f>AF15+AF20+#REF!+AF71+#REF!+AF45+#REF!</f>
        <v>#REF!</v>
      </c>
      <c r="AG146" s="580" t="e">
        <f>AG15+AG20+#REF!+AG71+#REF!+AG45+#REF!</f>
        <v>#REF!</v>
      </c>
      <c r="AH146" s="580" t="e">
        <f>AH15+AH20+#REF!+AH71+#REF!+AH45+#REF!</f>
        <v>#REF!</v>
      </c>
      <c r="AI146" s="580" t="e">
        <f>AI15+AI20+#REF!+AI71+#REF!+AI45+#REF!</f>
        <v>#REF!</v>
      </c>
      <c r="AJ146" s="580" t="e">
        <f>AJ15+AJ20+#REF!+AJ71+#REF!+AJ45+#REF!</f>
        <v>#REF!</v>
      </c>
      <c r="AK146" s="580" t="e">
        <f>AK15+AK20+#REF!+AK71+#REF!+AK45+#REF!</f>
        <v>#REF!</v>
      </c>
      <c r="AL146" s="580" t="e">
        <f>AL15+AL20+#REF!+AL71+#REF!+AL45+#REF!</f>
        <v>#REF!</v>
      </c>
      <c r="AM146" s="580" t="e">
        <f>AM15+AM20+#REF!+AM71+#REF!+AM45+#REF!</f>
        <v>#REF!</v>
      </c>
      <c r="AN146" s="580" t="e">
        <f>AN15+AN20+#REF!+AN71+#REF!+AN45+#REF!</f>
        <v>#REF!</v>
      </c>
      <c r="AR146" s="1142"/>
      <c r="AT146" s="292"/>
      <c r="AU146" s="292"/>
      <c r="AV146" s="292"/>
      <c r="AW146" s="292"/>
      <c r="AX146" s="292"/>
      <c r="AY146" s="292"/>
      <c r="AZ146" s="292"/>
      <c r="BA146" s="292"/>
    </row>
    <row r="147" spans="1:53" s="27" customFormat="1" ht="19.5" customHeight="1" thickBot="1">
      <c r="A147" s="233"/>
      <c r="B147" s="46"/>
      <c r="C147" s="47"/>
      <c r="D147" s="47"/>
      <c r="E147" s="47"/>
      <c r="F147" s="46"/>
      <c r="G147" s="48"/>
      <c r="H147" s="1809" t="s">
        <v>365</v>
      </c>
      <c r="I147" s="1810"/>
      <c r="J147" s="1810"/>
      <c r="K147" s="1810"/>
      <c r="L147" s="1810"/>
      <c r="M147" s="1811"/>
      <c r="N147" s="878">
        <v>1</v>
      </c>
      <c r="O147" s="879">
        <v>2</v>
      </c>
      <c r="P147" s="879">
        <v>3</v>
      </c>
      <c r="Q147" s="879">
        <v>4</v>
      </c>
      <c r="R147" s="879">
        <v>5</v>
      </c>
      <c r="S147" s="879">
        <v>6</v>
      </c>
      <c r="T147" s="879">
        <v>7</v>
      </c>
      <c r="U147" s="879">
        <v>8</v>
      </c>
      <c r="V147" s="1047"/>
      <c r="W147" s="877" t="s">
        <v>357</v>
      </c>
      <c r="X147" s="292" t="s">
        <v>358</v>
      </c>
      <c r="Y147" s="292" t="s">
        <v>359</v>
      </c>
      <c r="Z147" s="292" t="s">
        <v>360</v>
      </c>
      <c r="AB147" s="580" t="s">
        <v>362</v>
      </c>
      <c r="AC147" s="580" t="e">
        <f>AC16+#REF!+#REF!+#REF!+#REF!+#REF!+#REF!</f>
        <v>#REF!</v>
      </c>
      <c r="AD147" s="580" t="e">
        <f>AD16+#REF!+#REF!+#REF!+#REF!+#REF!+#REF!</f>
        <v>#REF!</v>
      </c>
      <c r="AE147" s="580" t="e">
        <f>AE16+#REF!+#REF!+#REF!+#REF!+#REF!+#REF!+1</f>
        <v>#REF!</v>
      </c>
      <c r="AF147" s="580" t="e">
        <f>AF16+#REF!+#REF!+#REF!+#REF!+#REF!+#REF!</f>
        <v>#REF!</v>
      </c>
      <c r="AG147" s="580" t="e">
        <f>AG16+#REF!+#REF!+#REF!+#REF!+#REF!+#REF!</f>
        <v>#REF!</v>
      </c>
      <c r="AH147" s="580" t="e">
        <f>AH16+#REF!+#REF!+#REF!+#REF!+#REF!+#REF!</f>
        <v>#REF!</v>
      </c>
      <c r="AI147" s="580" t="e">
        <f>AI16+#REF!+#REF!+#REF!+#REF!+#REF!+#REF!</f>
        <v>#REF!</v>
      </c>
      <c r="AJ147" s="580" t="e">
        <f>AJ16+#REF!+#REF!+#REF!+#REF!+#REF!+#REF!</f>
        <v>#REF!</v>
      </c>
      <c r="AK147" s="580" t="e">
        <f>AK16+#REF!+#REF!+#REF!+#REF!+#REF!+#REF!+1</f>
        <v>#REF!</v>
      </c>
      <c r="AL147" s="580" t="e">
        <f>AL16+#REF!+#REF!+#REF!+#REF!+#REF!+#REF!</f>
        <v>#REF!</v>
      </c>
      <c r="AM147" s="580" t="e">
        <f>AM16+#REF!+#REF!+#REF!+#REF!+#REF!+#REF!</f>
        <v>#REF!</v>
      </c>
      <c r="AN147" s="580" t="e">
        <f>AN16+#REF!+#REF!+#REF!+#REF!+#REF!+#REF!+1</f>
        <v>#REF!</v>
      </c>
      <c r="AR147" s="1142"/>
      <c r="AT147" s="292"/>
      <c r="AU147" s="292"/>
      <c r="AV147" s="292"/>
      <c r="AW147" s="292"/>
      <c r="AX147" s="292"/>
      <c r="AY147" s="292"/>
      <c r="AZ147" s="292"/>
      <c r="BA147" s="292"/>
    </row>
    <row r="148" spans="1:53" s="27" customFormat="1" ht="18" customHeight="1" thickBot="1">
      <c r="A148" s="1761"/>
      <c r="B148" s="1761"/>
      <c r="C148" s="1761"/>
      <c r="D148" s="1761"/>
      <c r="E148" s="1761"/>
      <c r="F148" s="1761"/>
      <c r="G148" s="1761"/>
      <c r="H148" s="47"/>
      <c r="I148" s="47"/>
      <c r="J148" s="47"/>
      <c r="K148" s="47"/>
      <c r="L148" s="47"/>
      <c r="M148" s="47"/>
      <c r="N148" s="1762">
        <f>G11+G16+G17+G12+G13+G14+G19+G20+G22+G23+G28+G30+G24+G56</f>
        <v>60</v>
      </c>
      <c r="O148" s="1749"/>
      <c r="P148" s="1748">
        <f>G32+G27+G31+G68+G69+G35+G67+G37+G38+G39+G36+G108+G109+G57</f>
        <v>60</v>
      </c>
      <c r="Q148" s="1749"/>
      <c r="R148" s="1748">
        <f>G25+G70+G71+G40+G41+G42+G43+G44+G45+G46+G47+G110+G111+G58</f>
        <v>60</v>
      </c>
      <c r="S148" s="1749"/>
      <c r="T148" s="1748">
        <f>G26+G48+G49+G50+G51+G52+G53+G59+G72+G73+G112+G113+G62</f>
        <v>60</v>
      </c>
      <c r="U148" s="1749"/>
      <c r="V148" s="1760"/>
      <c r="W148" s="877"/>
      <c r="X148" s="292"/>
      <c r="Y148" s="292"/>
      <c r="Z148" s="292"/>
      <c r="AB148" s="580" t="s">
        <v>363</v>
      </c>
      <c r="AC148" s="580" t="e">
        <f>AC17+AC21+AC39+AC74+#REF!+#REF!+#REF!</f>
        <v>#REF!</v>
      </c>
      <c r="AD148" s="580" t="e">
        <f>AD17+AD21+AD39+AD74+#REF!+#REF!+#REF!</f>
        <v>#REF!</v>
      </c>
      <c r="AE148" s="580" t="e">
        <f>AE17+AE21+AE39+AE74+#REF!+#REF!+#REF!</f>
        <v>#REF!</v>
      </c>
      <c r="AF148" s="580" t="e">
        <f>AF17+AF21+AF39+AF74+#REF!+#REF!+#REF!</f>
        <v>#REF!</v>
      </c>
      <c r="AG148" s="580" t="e">
        <f>AG17+AG21+AG39+AG74+#REF!+#REF!+#REF!</f>
        <v>#REF!</v>
      </c>
      <c r="AH148" s="580" t="e">
        <f>AH17+AH21+AH39+AH74+#REF!+#REF!+#REF!</f>
        <v>#REF!</v>
      </c>
      <c r="AI148" s="580" t="e">
        <f>AI17+AI21+AI39+AI74+#REF!+#REF!+#REF!</f>
        <v>#REF!</v>
      </c>
      <c r="AJ148" s="580" t="e">
        <f>AJ17+AJ21+AJ39+AJ74+#REF!+#REF!+#REF!</f>
        <v>#REF!</v>
      </c>
      <c r="AK148" s="580" t="e">
        <f>AK17+AK21+AK39+AK74+#REF!+#REF!+#REF!</f>
        <v>#REF!</v>
      </c>
      <c r="AL148" s="580" t="e">
        <f>AL17+AL21+AL39+AL74+#REF!+#REF!+#REF!</f>
        <v>#REF!</v>
      </c>
      <c r="AM148" s="580" t="e">
        <f>AM17+AM21+AM39+AM74+#REF!+#REF!+#REF!</f>
        <v>#REF!</v>
      </c>
      <c r="AN148" s="580" t="e">
        <f>AN17+AN21+AN39+AN74+#REF!+#REF!+#REF!</f>
        <v>#REF!</v>
      </c>
      <c r="AR148" s="1142"/>
      <c r="AT148" s="292"/>
      <c r="AU148" s="292"/>
      <c r="AV148" s="292"/>
      <c r="AW148" s="292"/>
      <c r="AX148" s="292"/>
      <c r="AY148" s="292"/>
      <c r="AZ148" s="292"/>
      <c r="BA148" s="292"/>
    </row>
    <row r="149" spans="1:53" s="27" customFormat="1" ht="18" customHeight="1" thickBot="1">
      <c r="A149" s="1817" t="s">
        <v>612</v>
      </c>
      <c r="B149" s="1818"/>
      <c r="C149" s="1818"/>
      <c r="D149" s="1818"/>
      <c r="E149" s="1818"/>
      <c r="F149" s="1818"/>
      <c r="G149" s="1818"/>
      <c r="H149" s="1818"/>
      <c r="I149" s="1818"/>
      <c r="J149" s="1818"/>
      <c r="K149" s="1818"/>
      <c r="L149" s="1818"/>
      <c r="M149" s="1818"/>
      <c r="N149" s="1818"/>
      <c r="O149" s="1818"/>
      <c r="P149" s="1818"/>
      <c r="Q149" s="1818"/>
      <c r="R149" s="1818"/>
      <c r="S149" s="1818"/>
      <c r="T149" s="1818"/>
      <c r="U149" s="1818"/>
      <c r="V149" s="1819"/>
      <c r="W149" s="877"/>
      <c r="X149" s="292"/>
      <c r="Y149" s="292"/>
      <c r="Z149" s="292"/>
      <c r="AB149" s="580"/>
      <c r="AC149" s="580"/>
      <c r="AD149" s="580"/>
      <c r="AE149" s="580"/>
      <c r="AF149" s="580"/>
      <c r="AG149" s="580"/>
      <c r="AH149" s="580"/>
      <c r="AI149" s="580"/>
      <c r="AJ149" s="580"/>
      <c r="AK149" s="580"/>
      <c r="AL149" s="580"/>
      <c r="AM149" s="580"/>
      <c r="AN149" s="580"/>
      <c r="AR149" s="1142"/>
      <c r="AT149" s="292"/>
      <c r="AU149" s="292"/>
      <c r="AV149" s="292"/>
      <c r="AW149" s="292"/>
      <c r="AX149" s="292"/>
      <c r="AY149" s="292"/>
      <c r="AZ149" s="292"/>
      <c r="BA149" s="292"/>
    </row>
    <row r="150" spans="1:53" s="20" customFormat="1" ht="19.5" customHeight="1">
      <c r="A150" s="1457">
        <v>1</v>
      </c>
      <c r="B150" s="1464" t="s">
        <v>41</v>
      </c>
      <c r="C150" s="1457"/>
      <c r="D150" s="1458"/>
      <c r="E150" s="1458"/>
      <c r="F150" s="1470"/>
      <c r="G150" s="1473">
        <f>G151+G152</f>
        <v>13</v>
      </c>
      <c r="H150" s="1466">
        <f aca="true" t="shared" si="52" ref="H150:M150">H151+H152</f>
        <v>390</v>
      </c>
      <c r="I150" s="1459">
        <f t="shared" si="52"/>
        <v>264</v>
      </c>
      <c r="J150" s="1459">
        <f t="shared" si="52"/>
        <v>4</v>
      </c>
      <c r="K150" s="1459">
        <f t="shared" si="52"/>
        <v>0</v>
      </c>
      <c r="L150" s="1459">
        <f t="shared" si="52"/>
        <v>260</v>
      </c>
      <c r="M150" s="1468">
        <f t="shared" si="52"/>
        <v>126</v>
      </c>
      <c r="N150" s="1472"/>
      <c r="O150" s="557"/>
      <c r="P150" s="1460"/>
      <c r="Q150" s="557"/>
      <c r="R150" s="1460"/>
      <c r="S150" s="557"/>
      <c r="T150" s="1460"/>
      <c r="U150" s="557"/>
      <c r="V150" s="1461"/>
      <c r="W150" s="981"/>
      <c r="X150" s="580"/>
      <c r="Y150" s="580"/>
      <c r="Z150" s="580"/>
      <c r="AB150" s="580"/>
      <c r="AC150" s="580"/>
      <c r="AD150" s="580"/>
      <c r="AE150" s="580"/>
      <c r="AF150" s="580"/>
      <c r="AG150" s="580"/>
      <c r="AH150" s="580"/>
      <c r="AI150" s="580"/>
      <c r="AJ150" s="580"/>
      <c r="AK150" s="580"/>
      <c r="AL150" s="580"/>
      <c r="AM150" s="580"/>
      <c r="AN150" s="580"/>
      <c r="AR150" s="231"/>
      <c r="AT150" s="580"/>
      <c r="AU150" s="580"/>
      <c r="AV150" s="580"/>
      <c r="AW150" s="580"/>
      <c r="AX150" s="580"/>
      <c r="AY150" s="580"/>
      <c r="AZ150" s="580"/>
      <c r="BA150" s="580"/>
    </row>
    <row r="151" spans="1:53" s="20" customFormat="1" ht="19.5" customHeight="1">
      <c r="A151" s="1462" t="s">
        <v>583</v>
      </c>
      <c r="B151" s="1465" t="s">
        <v>41</v>
      </c>
      <c r="C151" s="1469"/>
      <c r="D151" s="1475" t="s">
        <v>584</v>
      </c>
      <c r="E151" s="982"/>
      <c r="F151" s="1471"/>
      <c r="G151" s="1473">
        <v>7</v>
      </c>
      <c r="H151" s="1467">
        <f>G151*30</f>
        <v>210</v>
      </c>
      <c r="I151" s="982">
        <f>L151+J151</f>
        <v>132</v>
      </c>
      <c r="J151" s="982">
        <v>4</v>
      </c>
      <c r="K151" s="982"/>
      <c r="L151" s="982">
        <v>128</v>
      </c>
      <c r="M151" s="1474">
        <f>H151-I151</f>
        <v>78</v>
      </c>
      <c r="N151" s="1476">
        <v>4</v>
      </c>
      <c r="O151" s="107">
        <v>4</v>
      </c>
      <c r="P151" s="1477"/>
      <c r="Q151" s="107"/>
      <c r="R151" s="1456"/>
      <c r="S151" s="166"/>
      <c r="T151" s="1456"/>
      <c r="U151" s="166"/>
      <c r="V151" s="1463"/>
      <c r="W151" s="981"/>
      <c r="X151" s="580"/>
      <c r="Y151" s="580"/>
      <c r="Z151" s="580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  <c r="AR151" s="231"/>
      <c r="AT151" s="580"/>
      <c r="AU151" s="580"/>
      <c r="AV151" s="580"/>
      <c r="AW151" s="580"/>
      <c r="AX151" s="580"/>
      <c r="AY151" s="580"/>
      <c r="AZ151" s="580"/>
      <c r="BA151" s="580"/>
    </row>
    <row r="152" spans="1:53" s="20" customFormat="1" ht="19.5" customHeight="1">
      <c r="A152" s="1462" t="s">
        <v>585</v>
      </c>
      <c r="B152" s="1465" t="s">
        <v>41</v>
      </c>
      <c r="C152" s="1469"/>
      <c r="D152" s="1475" t="s">
        <v>586</v>
      </c>
      <c r="E152" s="982"/>
      <c r="F152" s="1471"/>
      <c r="G152" s="1473">
        <v>6</v>
      </c>
      <c r="H152" s="1467">
        <f>G152*30</f>
        <v>180</v>
      </c>
      <c r="I152" s="982">
        <f>L152+J152</f>
        <v>132</v>
      </c>
      <c r="J152" s="982"/>
      <c r="K152" s="982"/>
      <c r="L152" s="982">
        <v>132</v>
      </c>
      <c r="M152" s="1474">
        <f>H152-I152</f>
        <v>48</v>
      </c>
      <c r="N152" s="1476"/>
      <c r="O152" s="107"/>
      <c r="P152" s="1477">
        <v>4</v>
      </c>
      <c r="Q152" s="107">
        <v>4</v>
      </c>
      <c r="R152" s="1456"/>
      <c r="S152" s="166"/>
      <c r="T152" s="1456"/>
      <c r="U152" s="166"/>
      <c r="V152" s="1463"/>
      <c r="W152" s="981"/>
      <c r="X152" s="580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  <c r="AR152" s="231"/>
      <c r="AT152" s="580"/>
      <c r="AU152" s="580"/>
      <c r="AV152" s="580"/>
      <c r="AW152" s="580"/>
      <c r="AX152" s="580"/>
      <c r="AY152" s="580"/>
      <c r="AZ152" s="580"/>
      <c r="BA152" s="580"/>
    </row>
    <row r="153" spans="1:53" s="20" customFormat="1" ht="25.5" customHeight="1">
      <c r="A153" s="1462" t="s">
        <v>433</v>
      </c>
      <c r="B153" s="1465" t="s">
        <v>41</v>
      </c>
      <c r="C153" s="1469"/>
      <c r="D153" s="1475" t="s">
        <v>587</v>
      </c>
      <c r="E153" s="982"/>
      <c r="F153" s="1471"/>
      <c r="G153" s="1473"/>
      <c r="H153" s="1514"/>
      <c r="I153" s="982"/>
      <c r="J153" s="982"/>
      <c r="K153" s="982"/>
      <c r="L153" s="982"/>
      <c r="M153" s="1515"/>
      <c r="N153" s="1516"/>
      <c r="O153" s="166"/>
      <c r="P153" s="1456"/>
      <c r="Q153" s="166"/>
      <c r="R153" s="1456" t="s">
        <v>42</v>
      </c>
      <c r="S153" s="1456" t="s">
        <v>42</v>
      </c>
      <c r="T153" s="1456" t="s">
        <v>42</v>
      </c>
      <c r="U153" s="166"/>
      <c r="V153" s="1463"/>
      <c r="W153" s="981"/>
      <c r="X153" s="580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  <c r="AR153" s="231"/>
      <c r="AT153" s="580"/>
      <c r="AU153" s="580"/>
      <c r="AV153" s="580"/>
      <c r="AW153" s="580"/>
      <c r="AX153" s="580"/>
      <c r="AY153" s="580"/>
      <c r="AZ153" s="580"/>
      <c r="BA153" s="580"/>
    </row>
    <row r="154" spans="1:53" s="20" customFormat="1" ht="33" customHeight="1">
      <c r="A154" s="1491" t="s">
        <v>625</v>
      </c>
      <c r="B154" s="1492" t="s">
        <v>626</v>
      </c>
      <c r="C154" s="935"/>
      <c r="D154" s="1434"/>
      <c r="E154" s="1434"/>
      <c r="F154" s="1493"/>
      <c r="G154" s="1494">
        <f>SUM(G155:G158)</f>
        <v>18</v>
      </c>
      <c r="H154" s="1517">
        <f aca="true" t="shared" si="53" ref="H154:M154">SUM(H155:H158)</f>
        <v>540</v>
      </c>
      <c r="I154" s="1518">
        <f t="shared" si="53"/>
        <v>294</v>
      </c>
      <c r="J154" s="1518"/>
      <c r="K154" s="1518"/>
      <c r="L154" s="1518">
        <f t="shared" si="53"/>
        <v>294</v>
      </c>
      <c r="M154" s="1519">
        <f t="shared" si="53"/>
        <v>246</v>
      </c>
      <c r="N154" s="1495"/>
      <c r="O154" s="984"/>
      <c r="P154" s="1496"/>
      <c r="Q154" s="984"/>
      <c r="R154" s="1496"/>
      <c r="S154" s="1496"/>
      <c r="T154" s="1496"/>
      <c r="U154" s="984"/>
      <c r="V154" s="1497"/>
      <c r="W154" s="981"/>
      <c r="X154" s="580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  <c r="AR154" s="231"/>
      <c r="AT154" s="580"/>
      <c r="AU154" s="580"/>
      <c r="AV154" s="580"/>
      <c r="AW154" s="580"/>
      <c r="AX154" s="580"/>
      <c r="AY154" s="580"/>
      <c r="AZ154" s="580"/>
      <c r="BA154" s="580"/>
    </row>
    <row r="155" spans="1:53" s="20" customFormat="1" ht="21" customHeight="1">
      <c r="A155" s="1498" t="s">
        <v>627</v>
      </c>
      <c r="B155" s="1499" t="s">
        <v>628</v>
      </c>
      <c r="C155" s="1500">
        <v>2</v>
      </c>
      <c r="D155" s="1501" t="s">
        <v>22</v>
      </c>
      <c r="E155" s="128"/>
      <c r="F155" s="1490"/>
      <c r="G155" s="1502">
        <v>6</v>
      </c>
      <c r="H155" s="1527">
        <f>G155*30</f>
        <v>180</v>
      </c>
      <c r="I155" s="982">
        <f>J155+K155+L155</f>
        <v>99</v>
      </c>
      <c r="J155" s="58"/>
      <c r="K155" s="58"/>
      <c r="L155" s="58">
        <v>99</v>
      </c>
      <c r="M155" s="1006">
        <f>H155-I155</f>
        <v>81</v>
      </c>
      <c r="N155" s="1503">
        <v>3</v>
      </c>
      <c r="O155" s="107">
        <v>3</v>
      </c>
      <c r="P155" s="1477"/>
      <c r="Q155" s="107"/>
      <c r="R155" s="1477"/>
      <c r="S155" s="1477"/>
      <c r="T155" s="1477"/>
      <c r="U155" s="107"/>
      <c r="V155" s="1262"/>
      <c r="W155" s="981"/>
      <c r="X155" s="580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  <c r="AR155" s="231"/>
      <c r="AT155" s="580"/>
      <c r="AU155" s="580"/>
      <c r="AV155" s="580"/>
      <c r="AW155" s="580"/>
      <c r="AX155" s="580"/>
      <c r="AY155" s="580"/>
      <c r="AZ155" s="580"/>
      <c r="BA155" s="580"/>
    </row>
    <row r="156" spans="1:53" s="20" customFormat="1" ht="20.25" customHeight="1">
      <c r="A156" s="1498" t="s">
        <v>629</v>
      </c>
      <c r="B156" s="1499" t="s">
        <v>628</v>
      </c>
      <c r="C156" s="1500">
        <v>4</v>
      </c>
      <c r="D156" s="1501" t="s">
        <v>45</v>
      </c>
      <c r="E156" s="128"/>
      <c r="F156" s="1490"/>
      <c r="G156" s="1502">
        <v>6</v>
      </c>
      <c r="H156" s="1527">
        <f>G156*30</f>
        <v>180</v>
      </c>
      <c r="I156" s="1339">
        <f>J156+K156+L156</f>
        <v>99</v>
      </c>
      <c r="J156" s="58"/>
      <c r="K156" s="58"/>
      <c r="L156" s="58">
        <v>99</v>
      </c>
      <c r="M156" s="1006">
        <f>H156-I156</f>
        <v>81</v>
      </c>
      <c r="N156" s="1503"/>
      <c r="O156" s="107"/>
      <c r="P156" s="1477">
        <v>3</v>
      </c>
      <c r="Q156" s="107">
        <v>3</v>
      </c>
      <c r="R156" s="1477"/>
      <c r="S156" s="1477"/>
      <c r="T156" s="1477"/>
      <c r="U156" s="107"/>
      <c r="V156" s="1262"/>
      <c r="W156" s="981"/>
      <c r="X156" s="580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  <c r="AR156" s="231"/>
      <c r="AT156" s="580"/>
      <c r="AU156" s="580"/>
      <c r="AV156" s="580"/>
      <c r="AW156" s="580"/>
      <c r="AX156" s="580"/>
      <c r="AY156" s="580"/>
      <c r="AZ156" s="580"/>
      <c r="BA156" s="580"/>
    </row>
    <row r="157" spans="1:53" s="20" customFormat="1" ht="21.75" customHeight="1">
      <c r="A157" s="1498" t="s">
        <v>630</v>
      </c>
      <c r="B157" s="1499" t="s">
        <v>628</v>
      </c>
      <c r="C157" s="1500">
        <v>6</v>
      </c>
      <c r="D157" s="1501" t="s">
        <v>47</v>
      </c>
      <c r="E157" s="128"/>
      <c r="F157" s="1490"/>
      <c r="G157" s="1502">
        <v>4</v>
      </c>
      <c r="H157" s="1527">
        <f>G157*30</f>
        <v>120</v>
      </c>
      <c r="I157" s="1339">
        <f>J157+K157+L157</f>
        <v>66</v>
      </c>
      <c r="J157" s="58"/>
      <c r="K157" s="58"/>
      <c r="L157" s="58">
        <v>66</v>
      </c>
      <c r="M157" s="1006">
        <f>H157-I157</f>
        <v>54</v>
      </c>
      <c r="N157" s="1503"/>
      <c r="O157" s="107"/>
      <c r="P157" s="1477"/>
      <c r="Q157" s="107"/>
      <c r="R157" s="1477">
        <v>2</v>
      </c>
      <c r="S157" s="1477">
        <v>2</v>
      </c>
      <c r="T157" s="1477"/>
      <c r="U157" s="107"/>
      <c r="V157" s="1262"/>
      <c r="W157" s="981"/>
      <c r="X157" s="580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  <c r="AR157" s="231"/>
      <c r="AT157" s="580"/>
      <c r="AU157" s="580"/>
      <c r="AV157" s="580"/>
      <c r="AW157" s="580"/>
      <c r="AX157" s="580"/>
      <c r="AY157" s="580"/>
      <c r="AZ157" s="580"/>
      <c r="BA157" s="580"/>
    </row>
    <row r="158" spans="1:53" s="20" customFormat="1" ht="23.25" customHeight="1" thickBot="1">
      <c r="A158" s="1504" t="s">
        <v>631</v>
      </c>
      <c r="B158" s="1505" t="s">
        <v>628</v>
      </c>
      <c r="C158" s="1506">
        <v>7</v>
      </c>
      <c r="D158" s="1507"/>
      <c r="E158" s="334"/>
      <c r="F158" s="1508"/>
      <c r="G158" s="1509">
        <v>2</v>
      </c>
      <c r="H158" s="1528">
        <f>G158*30</f>
        <v>60</v>
      </c>
      <c r="I158" s="1529">
        <f>J158+K158+L158</f>
        <v>30</v>
      </c>
      <c r="J158" s="237"/>
      <c r="K158" s="237"/>
      <c r="L158" s="237">
        <v>30</v>
      </c>
      <c r="M158" s="1510">
        <f>H158-I158</f>
        <v>30</v>
      </c>
      <c r="N158" s="1511"/>
      <c r="O158" s="116"/>
      <c r="P158" s="1512"/>
      <c r="Q158" s="116"/>
      <c r="R158" s="1512"/>
      <c r="S158" s="1512"/>
      <c r="T158" s="1512">
        <v>2</v>
      </c>
      <c r="U158" s="116"/>
      <c r="V158" s="1513"/>
      <c r="W158" s="981"/>
      <c r="X158" s="580"/>
      <c r="Y158" s="580"/>
      <c r="Z158" s="580"/>
      <c r="AB158" s="580"/>
      <c r="AC158" s="580"/>
      <c r="AD158" s="580"/>
      <c r="AE158" s="580"/>
      <c r="AF158" s="580"/>
      <c r="AG158" s="580"/>
      <c r="AH158" s="580"/>
      <c r="AI158" s="580"/>
      <c r="AJ158" s="580"/>
      <c r="AK158" s="580"/>
      <c r="AL158" s="580"/>
      <c r="AM158" s="580"/>
      <c r="AN158" s="580"/>
      <c r="AR158" s="231"/>
      <c r="AT158" s="580"/>
      <c r="AU158" s="580"/>
      <c r="AV158" s="580"/>
      <c r="AW158" s="580"/>
      <c r="AX158" s="580"/>
      <c r="AY158" s="580"/>
      <c r="AZ158" s="580"/>
      <c r="BA158" s="580"/>
    </row>
    <row r="159" spans="1:53" s="27" customFormat="1" ht="26.2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354"/>
      <c r="O159" s="864"/>
      <c r="P159" s="354"/>
      <c r="Q159" s="864"/>
      <c r="R159" s="354"/>
      <c r="S159" s="864"/>
      <c r="T159" s="354"/>
      <c r="U159" s="864"/>
      <c r="V159" s="864"/>
      <c r="W159" s="292"/>
      <c r="X159" s="292"/>
      <c r="Y159" s="292"/>
      <c r="Z159" s="292"/>
      <c r="AB159" s="844"/>
      <c r="AC159" s="845"/>
      <c r="AD159" s="845"/>
      <c r="AE159" s="845"/>
      <c r="AF159" s="845"/>
      <c r="AG159" s="845"/>
      <c r="AH159" s="845"/>
      <c r="AI159" s="845"/>
      <c r="AJ159" s="845"/>
      <c r="AK159" s="845"/>
      <c r="AL159" s="845"/>
      <c r="AM159" s="845"/>
      <c r="AN159" s="845"/>
      <c r="AR159" s="1142"/>
      <c r="AT159" s="292"/>
      <c r="AU159" s="292"/>
      <c r="AV159" s="292"/>
      <c r="AW159" s="292"/>
      <c r="AX159" s="292"/>
      <c r="AY159" s="292"/>
      <c r="AZ159" s="292"/>
      <c r="BA159" s="292"/>
    </row>
    <row r="160" spans="1:53" s="27" customFormat="1" ht="18" customHeight="1">
      <c r="A160" s="233"/>
      <c r="B160" s="1488" t="s">
        <v>136</v>
      </c>
      <c r="C160" s="1488"/>
      <c r="D160" s="1688"/>
      <c r="E160" s="1688"/>
      <c r="F160" s="1689"/>
      <c r="G160" s="1689"/>
      <c r="H160" s="1488"/>
      <c r="I160" s="1690" t="s">
        <v>137</v>
      </c>
      <c r="J160" s="1816"/>
      <c r="K160" s="1816"/>
      <c r="L160" s="47"/>
      <c r="M160" s="47"/>
      <c r="N160" s="933"/>
      <c r="O160" s="933"/>
      <c r="P160" s="933"/>
      <c r="Q160" s="933"/>
      <c r="R160" s="933"/>
      <c r="S160" s="933"/>
      <c r="T160" s="933"/>
      <c r="U160" s="933"/>
      <c r="V160" s="231"/>
      <c r="W160" s="846">
        <f>SUMIF(W15:W147,"а",$G15:$G147)</f>
        <v>13</v>
      </c>
      <c r="X160" s="846">
        <f>SUMIF(X15:X147,"а",$G15:$G147)</f>
        <v>20.5</v>
      </c>
      <c r="Y160" s="846">
        <f>SUMIF(Y15:Y147,"а",$G15:$G147)-3</f>
        <v>28.5</v>
      </c>
      <c r="Z160" s="846">
        <f>SUMIF(Z15:Z147,"а",$G15:$G147)-0.85</f>
        <v>47.15</v>
      </c>
      <c r="AB160" s="844" t="s">
        <v>364</v>
      </c>
      <c r="AC160" s="845" t="e">
        <f>#REF!+AC22+AC35+AC80+AC112+#REF!+#REF!</f>
        <v>#REF!</v>
      </c>
      <c r="AD160" s="845" t="e">
        <f>#REF!+AD22+AD35+AD80+AD112+#REF!+#REF!</f>
        <v>#REF!</v>
      </c>
      <c r="AE160" s="845" t="e">
        <f>#REF!+AE22+AE35+AE80+AE112+#REF!+#REF!</f>
        <v>#REF!</v>
      </c>
      <c r="AF160" s="845" t="e">
        <f>#REF!+AF22+AF35+AF80+AF112+#REF!+#REF!</f>
        <v>#REF!</v>
      </c>
      <c r="AG160" s="845" t="e">
        <f>#REF!+AG22+AG35+AG80+AG112+#REF!+#REF!</f>
        <v>#REF!</v>
      </c>
      <c r="AH160" s="845" t="e">
        <f>#REF!+AH22+AH35+AH80+AH112+#REF!+#REF!</f>
        <v>#REF!</v>
      </c>
      <c r="AI160" s="845" t="e">
        <f>#REF!+AI22+AI35+AI80+AI112+#REF!+#REF!</f>
        <v>#REF!</v>
      </c>
      <c r="AJ160" s="845" t="e">
        <f>#REF!+AJ22+AJ35+AJ80+AJ112+#REF!+#REF!</f>
        <v>#REF!</v>
      </c>
      <c r="AK160" s="845" t="e">
        <f>#REF!+AK22+AK35+AK80+AK112+#REF!+#REF!</f>
        <v>#REF!</v>
      </c>
      <c r="AL160" s="845" t="e">
        <f>#REF!+AL22+AL35+AL80+AL112+#REF!+#REF!</f>
        <v>#REF!</v>
      </c>
      <c r="AM160" s="845" t="e">
        <f>#REF!+AM22+AM35+AM80+AM112+#REF!+#REF!</f>
        <v>#REF!</v>
      </c>
      <c r="AN160" s="845" t="e">
        <f>#REF!+AN22+AN35+AN80+AN112+#REF!+#REF!</f>
        <v>#REF!</v>
      </c>
      <c r="AR160" s="1142"/>
      <c r="AT160" s="292"/>
      <c r="AU160" s="292"/>
      <c r="AV160" s="292"/>
      <c r="AW160" s="292"/>
      <c r="AX160" s="292"/>
      <c r="AY160" s="292"/>
      <c r="AZ160" s="292"/>
      <c r="BA160" s="292"/>
    </row>
    <row r="161" spans="1:53" s="27" customFormat="1" ht="18" customHeight="1">
      <c r="A161" s="233"/>
      <c r="B161" s="1488"/>
      <c r="C161" s="1488"/>
      <c r="D161" s="1488"/>
      <c r="E161" s="1488"/>
      <c r="F161" s="1488"/>
      <c r="G161" s="1488"/>
      <c r="H161" s="1488"/>
      <c r="I161" s="1488"/>
      <c r="J161" s="1488"/>
      <c r="K161" s="1488"/>
      <c r="L161" s="47"/>
      <c r="M161" s="47"/>
      <c r="N161" s="231"/>
      <c r="O161" s="231"/>
      <c r="P161" s="231"/>
      <c r="Q161" s="231"/>
      <c r="R161" s="231"/>
      <c r="S161" s="843"/>
      <c r="T161" s="231"/>
      <c r="U161" s="843"/>
      <c r="V161" s="231"/>
      <c r="AR161" s="1142"/>
      <c r="AT161" s="292"/>
      <c r="AU161" s="292"/>
      <c r="AV161" s="292"/>
      <c r="AW161" s="292"/>
      <c r="AX161" s="292"/>
      <c r="AY161" s="292"/>
      <c r="AZ161" s="292"/>
      <c r="BA161" s="292"/>
    </row>
    <row r="162" spans="1:53" s="27" customFormat="1" ht="18" customHeight="1">
      <c r="A162" s="233"/>
      <c r="B162" s="1488" t="s">
        <v>430</v>
      </c>
      <c r="C162" s="1488"/>
      <c r="D162" s="1688"/>
      <c r="E162" s="1688"/>
      <c r="F162" s="1689"/>
      <c r="G162" s="1689"/>
      <c r="H162" s="1488"/>
      <c r="I162" s="1690" t="s">
        <v>431</v>
      </c>
      <c r="J162" s="1691"/>
      <c r="K162" s="1691"/>
      <c r="L162" s="47"/>
      <c r="M162" s="47"/>
      <c r="N162" s="231"/>
      <c r="O162" s="231"/>
      <c r="P162" s="231"/>
      <c r="Q162" s="231"/>
      <c r="R162" s="231"/>
      <c r="S162" s="231"/>
      <c r="T162" s="231"/>
      <c r="U162" s="231"/>
      <c r="V162" s="231"/>
      <c r="AR162" s="1142"/>
      <c r="AT162" s="292"/>
      <c r="AU162" s="292"/>
      <c r="AV162" s="292"/>
      <c r="AW162" s="292"/>
      <c r="AX162" s="292"/>
      <c r="AY162" s="292"/>
      <c r="AZ162" s="292"/>
      <c r="BA162" s="292"/>
    </row>
    <row r="163" spans="1:53" s="27" customFormat="1" ht="12.75" customHeight="1">
      <c r="A163" s="49"/>
      <c r="B163" s="49"/>
      <c r="C163" s="50"/>
      <c r="D163" s="50"/>
      <c r="E163" s="50"/>
      <c r="F163" s="50"/>
      <c r="G163" s="51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1"/>
      <c r="V163" s="52"/>
      <c r="AR163" s="1142"/>
      <c r="AT163" s="292"/>
      <c r="AU163" s="292"/>
      <c r="AV163" s="292"/>
      <c r="AW163" s="292"/>
      <c r="AX163" s="292"/>
      <c r="AY163" s="292"/>
      <c r="AZ163" s="292"/>
      <c r="BA163" s="292"/>
    </row>
    <row r="164" spans="1:53" s="27" customFormat="1" ht="18" customHeight="1">
      <c r="A164" s="233"/>
      <c r="B164" s="1488" t="s">
        <v>632</v>
      </c>
      <c r="C164" s="1488"/>
      <c r="D164" s="1688"/>
      <c r="E164" s="1688"/>
      <c r="F164" s="1689"/>
      <c r="G164" s="1689"/>
      <c r="H164" s="1488"/>
      <c r="I164" s="1690" t="s">
        <v>633</v>
      </c>
      <c r="J164" s="1691"/>
      <c r="K164" s="1691"/>
      <c r="L164" s="47"/>
      <c r="M164" s="47"/>
      <c r="N164" s="231"/>
      <c r="O164" s="231"/>
      <c r="P164" s="231"/>
      <c r="Q164" s="231"/>
      <c r="R164" s="231"/>
      <c r="S164" s="231"/>
      <c r="T164" s="231"/>
      <c r="U164" s="231"/>
      <c r="V164" s="231"/>
      <c r="AR164" s="1142"/>
      <c r="AT164" s="292"/>
      <c r="AU164" s="292"/>
      <c r="AV164" s="292"/>
      <c r="AW164" s="292"/>
      <c r="AX164" s="292"/>
      <c r="AY164" s="292"/>
      <c r="AZ164" s="292"/>
      <c r="BA164" s="292"/>
    </row>
    <row r="165" spans="3:26" ht="18.75">
      <c r="C165" s="74"/>
      <c r="D165" s="354"/>
      <c r="E165" s="355"/>
      <c r="F165" s="74"/>
      <c r="G165" s="354"/>
      <c r="Y165" s="5" t="s">
        <v>355</v>
      </c>
      <c r="Z165" s="5">
        <f>Z164-0.65-0.2</f>
        <v>-0.8500000000000001</v>
      </c>
    </row>
    <row r="166" spans="3:7" ht="18.75">
      <c r="C166" s="74"/>
      <c r="D166" s="355"/>
      <c r="E166" s="355"/>
      <c r="F166" s="74"/>
      <c r="G166" s="354"/>
    </row>
    <row r="167" spans="1:44" ht="18.75">
      <c r="A167" s="74"/>
      <c r="B167" s="355"/>
      <c r="C167" s="355"/>
      <c r="D167" s="74"/>
      <c r="E167" s="354"/>
      <c r="G167" s="20"/>
      <c r="H167" s="20"/>
      <c r="K167" s="231"/>
      <c r="M167" s="20"/>
      <c r="U167" s="5"/>
      <c r="V167" s="5"/>
      <c r="AP167" s="1143"/>
      <c r="AR167" s="5"/>
    </row>
    <row r="168" spans="1:44" ht="18.75">
      <c r="A168" s="74"/>
      <c r="B168" s="291"/>
      <c r="C168" s="1395"/>
      <c r="D168" s="1395"/>
      <c r="E168" s="355"/>
      <c r="G168" s="20"/>
      <c r="H168" s="20"/>
      <c r="K168" s="231"/>
      <c r="M168" s="20"/>
      <c r="U168" s="5"/>
      <c r="V168" s="5"/>
      <c r="AP168" s="1143"/>
      <c r="AR168" s="5"/>
    </row>
    <row r="169" spans="1:53" ht="18.75">
      <c r="A169" s="74"/>
      <c r="B169" s="291"/>
      <c r="C169" s="1395"/>
      <c r="D169" s="1395"/>
      <c r="E169" s="354"/>
      <c r="G169" s="20"/>
      <c r="H169" s="20"/>
      <c r="K169" s="231"/>
      <c r="M169" s="20"/>
      <c r="U169" s="5"/>
      <c r="V169" s="5"/>
      <c r="AP169" s="1143"/>
      <c r="AR169" s="5"/>
      <c r="AT169" s="1686"/>
      <c r="AU169" s="1686"/>
      <c r="AV169" s="1686"/>
      <c r="AW169" s="1686"/>
      <c r="AX169" s="1686"/>
      <c r="AY169" s="1686"/>
      <c r="AZ169" s="1686"/>
      <c r="BA169" s="1686"/>
    </row>
    <row r="170" spans="1:53" ht="18.75">
      <c r="A170" s="74"/>
      <c r="B170" s="291"/>
      <c r="C170" s="1395"/>
      <c r="D170" s="1395"/>
      <c r="E170" s="355"/>
      <c r="G170" s="20"/>
      <c r="H170" s="20"/>
      <c r="K170" s="231"/>
      <c r="M170" s="20"/>
      <c r="U170" s="5"/>
      <c r="V170" s="5"/>
      <c r="AP170" s="1143"/>
      <c r="AR170" s="5"/>
      <c r="AT170" s="845" t="s">
        <v>32</v>
      </c>
      <c r="AU170" s="845" t="s">
        <v>33</v>
      </c>
      <c r="AV170" s="845" t="s">
        <v>34</v>
      </c>
      <c r="AW170" s="845" t="s">
        <v>35</v>
      </c>
      <c r="AX170" s="845"/>
      <c r="AY170" s="845"/>
      <c r="AZ170" s="845"/>
      <c r="BA170" s="845"/>
    </row>
    <row r="171" spans="1:50" ht="18.75">
      <c r="A171" s="74"/>
      <c r="B171" s="291"/>
      <c r="C171" s="1395"/>
      <c r="D171" s="1395"/>
      <c r="E171" s="355"/>
      <c r="G171" s="20"/>
      <c r="H171" s="20"/>
      <c r="K171" s="231"/>
      <c r="M171" s="20"/>
      <c r="U171" s="5"/>
      <c r="V171" s="5"/>
      <c r="AP171" s="1143"/>
      <c r="AR171" s="5"/>
      <c r="AS171" s="5" t="s">
        <v>588</v>
      </c>
      <c r="AT171" s="1425">
        <f>AT33+AU33</f>
        <v>57</v>
      </c>
      <c r="AU171" s="1425">
        <f>AV33+AW33</f>
        <v>13.5</v>
      </c>
      <c r="AV171" s="1425">
        <f>AX33+AY33</f>
        <v>0</v>
      </c>
      <c r="AW171" s="1425">
        <f>AZ33+BA33</f>
        <v>0</v>
      </c>
      <c r="AX171" s="1425">
        <f aca="true" t="shared" si="54" ref="AX171:AX176">SUM(AT171:AW171)</f>
        <v>70.5</v>
      </c>
    </row>
    <row r="172" spans="1:50" ht="18.75">
      <c r="A172" s="74"/>
      <c r="B172" s="291"/>
      <c r="C172" s="1395"/>
      <c r="D172" s="1400"/>
      <c r="E172" s="355"/>
      <c r="G172" s="20"/>
      <c r="H172" s="20"/>
      <c r="K172" s="231"/>
      <c r="M172" s="20"/>
      <c r="U172" s="5"/>
      <c r="V172" s="5"/>
      <c r="AP172" s="1143"/>
      <c r="AR172" s="5"/>
      <c r="AS172" s="5" t="s">
        <v>589</v>
      </c>
      <c r="AT172" s="1425">
        <f>AT54+AU54</f>
        <v>13</v>
      </c>
      <c r="AU172" s="1425">
        <f>AV54+AW54</f>
        <v>33</v>
      </c>
      <c r="AV172" s="1425">
        <f>AX54+AY54</f>
        <v>33</v>
      </c>
      <c r="AW172" s="1425">
        <f>AZ54+BA54</f>
        <v>26</v>
      </c>
      <c r="AX172" s="1425">
        <f t="shared" si="54"/>
        <v>105</v>
      </c>
    </row>
    <row r="173" spans="1:50" ht="18.75">
      <c r="A173" s="74"/>
      <c r="B173" s="1478"/>
      <c r="C173" s="1395"/>
      <c r="D173" s="1395"/>
      <c r="E173" s="354"/>
      <c r="G173" s="20"/>
      <c r="H173" s="20"/>
      <c r="K173" s="231"/>
      <c r="M173" s="20"/>
      <c r="U173" s="5"/>
      <c r="V173" s="5"/>
      <c r="AP173" s="1143"/>
      <c r="AR173" s="5"/>
      <c r="AS173" s="5" t="s">
        <v>590</v>
      </c>
      <c r="AT173" s="1425">
        <f>G56</f>
        <v>3</v>
      </c>
      <c r="AU173" s="1425">
        <f>G57</f>
        <v>4.5</v>
      </c>
      <c r="AV173" s="1425">
        <f>G58</f>
        <v>4.5</v>
      </c>
      <c r="AW173" s="1425">
        <f>G59</f>
        <v>4.5</v>
      </c>
      <c r="AX173" s="1425">
        <f t="shared" si="54"/>
        <v>16.5</v>
      </c>
    </row>
    <row r="174" spans="1:50" ht="18.75">
      <c r="A174" s="74"/>
      <c r="B174" s="291"/>
      <c r="C174" s="1395"/>
      <c r="D174" s="1395"/>
      <c r="E174" s="355"/>
      <c r="G174" s="20"/>
      <c r="H174" s="20"/>
      <c r="K174" s="231"/>
      <c r="M174" s="20"/>
      <c r="U174" s="5"/>
      <c r="V174" s="5"/>
      <c r="AP174" s="1143"/>
      <c r="AR174" s="5"/>
      <c r="AS174" s="5" t="s">
        <v>591</v>
      </c>
      <c r="AW174" s="1424">
        <f>G62</f>
        <v>7.5</v>
      </c>
      <c r="AX174" s="1425">
        <f t="shared" si="54"/>
        <v>7.5</v>
      </c>
    </row>
    <row r="175" spans="2:50" ht="18.75">
      <c r="B175" s="291"/>
      <c r="C175" s="1395"/>
      <c r="D175" s="1400"/>
      <c r="E175" s="355"/>
      <c r="F175" s="74"/>
      <c r="G175" s="355"/>
      <c r="AS175" s="5" t="s">
        <v>592</v>
      </c>
      <c r="AT175" s="1371">
        <f>AT74+AU74</f>
        <v>0</v>
      </c>
      <c r="AU175" s="1425">
        <f>AV74+AW74</f>
        <v>10</v>
      </c>
      <c r="AV175" s="1425">
        <f>AX74+AY74</f>
        <v>6</v>
      </c>
      <c r="AW175" s="1425">
        <f>AZ74+BA74</f>
        <v>6</v>
      </c>
      <c r="AX175" s="1425">
        <f t="shared" si="54"/>
        <v>22</v>
      </c>
    </row>
    <row r="176" spans="2:50" ht="18.75">
      <c r="B176" s="291"/>
      <c r="C176" s="1388"/>
      <c r="D176" s="1388"/>
      <c r="E176" s="355"/>
      <c r="F176" s="74"/>
      <c r="G176" s="355"/>
      <c r="AS176" s="5" t="s">
        <v>593</v>
      </c>
      <c r="AT176" s="1371">
        <f>AT114+AU114</f>
        <v>0</v>
      </c>
      <c r="AU176" s="1425">
        <f>AV114+AW114</f>
        <v>12.5</v>
      </c>
      <c r="AV176" s="1425">
        <f>AX114+AY114</f>
        <v>12.5</v>
      </c>
      <c r="AW176" s="1425">
        <f>AZ114+BA114</f>
        <v>13</v>
      </c>
      <c r="AX176" s="1425">
        <f t="shared" si="54"/>
        <v>38</v>
      </c>
    </row>
    <row r="177" spans="2:50" ht="18.75">
      <c r="B177" s="291"/>
      <c r="C177" s="1395"/>
      <c r="D177" s="1395"/>
      <c r="E177" s="355"/>
      <c r="F177" s="74"/>
      <c r="G177" s="355"/>
      <c r="AT177" s="1424">
        <f>SUM(AT171:AT176)</f>
        <v>73</v>
      </c>
      <c r="AU177" s="1424">
        <f>SUM(AU171:AU176)</f>
        <v>73.5</v>
      </c>
      <c r="AV177" s="1424">
        <f>SUM(AV171:AV176)</f>
        <v>56</v>
      </c>
      <c r="AW177" s="1424">
        <f>SUM(AW171:AW176)</f>
        <v>57</v>
      </c>
      <c r="AX177" s="1424">
        <f>SUM(AX171:AX176)</f>
        <v>259.5</v>
      </c>
    </row>
    <row r="178" spans="2:4" ht="18.75">
      <c r="B178" s="1478"/>
      <c r="C178" s="1395"/>
      <c r="D178" s="1395"/>
    </row>
    <row r="179" spans="2:4" ht="18.75">
      <c r="B179" s="291"/>
      <c r="C179" s="1388"/>
      <c r="D179" s="1395"/>
    </row>
  </sheetData>
  <sheetProtection/>
  <mergeCells count="113">
    <mergeCell ref="I3:L3"/>
    <mergeCell ref="D4:D7"/>
    <mergeCell ref="C4:C7"/>
    <mergeCell ref="D160:G160"/>
    <mergeCell ref="I160:K160"/>
    <mergeCell ref="A149:V149"/>
    <mergeCell ref="P148:Q148"/>
    <mergeCell ref="B2:B7"/>
    <mergeCell ref="N2:V2"/>
    <mergeCell ref="N3:O4"/>
    <mergeCell ref="P3:Q4"/>
    <mergeCell ref="R3:S4"/>
    <mergeCell ref="T3:V4"/>
    <mergeCell ref="J4:L4"/>
    <mergeCell ref="J5:J7"/>
    <mergeCell ref="A2:A7"/>
    <mergeCell ref="C2:F3"/>
    <mergeCell ref="D162:G162"/>
    <mergeCell ref="I162:K162"/>
    <mergeCell ref="H146:M146"/>
    <mergeCell ref="H147:M147"/>
    <mergeCell ref="A142:F143"/>
    <mergeCell ref="H144:M144"/>
    <mergeCell ref="A67:B67"/>
    <mergeCell ref="A63:B63"/>
    <mergeCell ref="A65:V65"/>
    <mergeCell ref="A70:B70"/>
    <mergeCell ref="A1:V1"/>
    <mergeCell ref="M3:M7"/>
    <mergeCell ref="N6:V6"/>
    <mergeCell ref="H2:M2"/>
    <mergeCell ref="E5:E7"/>
    <mergeCell ref="E4:F4"/>
    <mergeCell ref="A9:V9"/>
    <mergeCell ref="N148:O148"/>
    <mergeCell ref="H145:M145"/>
    <mergeCell ref="A68:B68"/>
    <mergeCell ref="A113:B113"/>
    <mergeCell ref="A108:B108"/>
    <mergeCell ref="A112:B112"/>
    <mergeCell ref="A139:B139"/>
    <mergeCell ref="G142:G143"/>
    <mergeCell ref="A69:B69"/>
    <mergeCell ref="R148:S148"/>
    <mergeCell ref="H142:M142"/>
    <mergeCell ref="A109:B109"/>
    <mergeCell ref="AF7:AH8"/>
    <mergeCell ref="A141:B141"/>
    <mergeCell ref="A61:V61"/>
    <mergeCell ref="A55:V55"/>
    <mergeCell ref="T148:V148"/>
    <mergeCell ref="AF69:AH69"/>
    <mergeCell ref="A148:G148"/>
    <mergeCell ref="AL7:AN8"/>
    <mergeCell ref="AC14:AE14"/>
    <mergeCell ref="AF14:AH14"/>
    <mergeCell ref="AC37:AE37"/>
    <mergeCell ref="AI14:AK14"/>
    <mergeCell ref="AL14:AN14"/>
    <mergeCell ref="AF37:AH37"/>
    <mergeCell ref="AI37:AK37"/>
    <mergeCell ref="AL37:AN37"/>
    <mergeCell ref="AC7:AE8"/>
    <mergeCell ref="A34:V34"/>
    <mergeCell ref="I4:I7"/>
    <mergeCell ref="A33:B33"/>
    <mergeCell ref="AI7:AK8"/>
    <mergeCell ref="A10:V10"/>
    <mergeCell ref="L5:L7"/>
    <mergeCell ref="F5:F7"/>
    <mergeCell ref="K5:K7"/>
    <mergeCell ref="G2:G7"/>
    <mergeCell ref="H3:H7"/>
    <mergeCell ref="AL50:AN50"/>
    <mergeCell ref="AF50:AH50"/>
    <mergeCell ref="AC50:AE50"/>
    <mergeCell ref="A73:B73"/>
    <mergeCell ref="H62:M62"/>
    <mergeCell ref="A66:V66"/>
    <mergeCell ref="A64:B64"/>
    <mergeCell ref="I63:M63"/>
    <mergeCell ref="AL69:AN69"/>
    <mergeCell ref="A54:B54"/>
    <mergeCell ref="AF143:AH143"/>
    <mergeCell ref="A114:B114"/>
    <mergeCell ref="AC69:AE69"/>
    <mergeCell ref="A140:V140"/>
    <mergeCell ref="A72:B72"/>
    <mergeCell ref="A111:B111"/>
    <mergeCell ref="A74:B74"/>
    <mergeCell ref="N142:O142"/>
    <mergeCell ref="P142:Q142"/>
    <mergeCell ref="A110:B110"/>
    <mergeCell ref="AT6:AU6"/>
    <mergeCell ref="AV6:AW6"/>
    <mergeCell ref="AX6:AY6"/>
    <mergeCell ref="AZ6:BA6"/>
    <mergeCell ref="R142:S142"/>
    <mergeCell ref="T142:V142"/>
    <mergeCell ref="A107:V107"/>
    <mergeCell ref="A71:B71"/>
    <mergeCell ref="AI69:AK69"/>
    <mergeCell ref="AI50:AK50"/>
    <mergeCell ref="AT169:AU169"/>
    <mergeCell ref="AV169:AW169"/>
    <mergeCell ref="AX169:AY169"/>
    <mergeCell ref="AZ169:BA169"/>
    <mergeCell ref="AL143:AN143"/>
    <mergeCell ref="D164:G164"/>
    <mergeCell ref="I164:K164"/>
    <mergeCell ref="AI143:AK143"/>
    <mergeCell ref="H143:M143"/>
    <mergeCell ref="AC143:AE143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7" r:id="rId1"/>
  <rowBreaks count="3" manualBreakCount="3">
    <brk id="44" max="42" man="1"/>
    <brk id="88" max="42" man="1"/>
    <brk id="130" max="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366</v>
      </c>
      <c r="C12">
        <v>4</v>
      </c>
    </row>
    <row r="13" spans="2:3" ht="12.75">
      <c r="B13" t="s">
        <v>367</v>
      </c>
      <c r="C13">
        <v>4</v>
      </c>
    </row>
    <row r="14" spans="2:3" ht="12.75">
      <c r="B14" t="s">
        <v>368</v>
      </c>
      <c r="C14">
        <v>5</v>
      </c>
    </row>
    <row r="15" spans="2:3" ht="12.75">
      <c r="B15" t="s">
        <v>369</v>
      </c>
      <c r="C15">
        <v>6</v>
      </c>
    </row>
    <row r="16" spans="2:3" ht="12.75">
      <c r="B16" t="s">
        <v>370</v>
      </c>
      <c r="C16">
        <v>1.5</v>
      </c>
    </row>
    <row r="17" spans="2:3" ht="12.75">
      <c r="B17" t="s">
        <v>371</v>
      </c>
      <c r="C17">
        <v>1</v>
      </c>
    </row>
    <row r="18" spans="2:3" ht="12.75">
      <c r="B18" t="s">
        <v>372</v>
      </c>
      <c r="C18">
        <v>4</v>
      </c>
    </row>
    <row r="19" spans="2:3" ht="12.75">
      <c r="B19" t="s">
        <v>373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1781" t="s">
        <v>301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781"/>
      <c r="P1" s="1781"/>
      <c r="Q1" s="1781"/>
      <c r="R1" s="1781"/>
      <c r="S1" s="1781"/>
      <c r="T1" s="1781"/>
      <c r="U1" s="1781"/>
      <c r="V1" s="1781"/>
      <c r="W1" s="1781"/>
      <c r="X1" s="1781"/>
      <c r="Y1" s="1781"/>
    </row>
    <row r="2" spans="1:25" s="7" customFormat="1" ht="19.5" customHeight="1" thickBot="1">
      <c r="A2" s="1831" t="s">
        <v>25</v>
      </c>
      <c r="B2" s="1834" t="s">
        <v>26</v>
      </c>
      <c r="C2" s="1800" t="s">
        <v>144</v>
      </c>
      <c r="D2" s="1801"/>
      <c r="E2" s="1801"/>
      <c r="F2" s="1802"/>
      <c r="G2" s="1740" t="s">
        <v>27</v>
      </c>
      <c r="H2" s="1789" t="s">
        <v>148</v>
      </c>
      <c r="I2" s="1789"/>
      <c r="J2" s="1789"/>
      <c r="K2" s="1789"/>
      <c r="L2" s="1789"/>
      <c r="M2" s="1790"/>
      <c r="N2" s="1837" t="s">
        <v>152</v>
      </c>
      <c r="O2" s="1838"/>
      <c r="P2" s="1838"/>
      <c r="Q2" s="1838"/>
      <c r="R2" s="1838"/>
      <c r="S2" s="1838"/>
      <c r="T2" s="1838"/>
      <c r="U2" s="1838"/>
      <c r="V2" s="1838"/>
      <c r="W2" s="1838"/>
      <c r="X2" s="1838"/>
      <c r="Y2" s="1839"/>
    </row>
    <row r="3" spans="1:25" s="7" customFormat="1" ht="19.5" customHeight="1">
      <c r="A3" s="1832"/>
      <c r="B3" s="1835"/>
      <c r="C3" s="1803"/>
      <c r="D3" s="1804"/>
      <c r="E3" s="1804"/>
      <c r="F3" s="1805"/>
      <c r="G3" s="1741"/>
      <c r="H3" s="1744" t="s">
        <v>28</v>
      </c>
      <c r="I3" s="1835" t="s">
        <v>149</v>
      </c>
      <c r="J3" s="1840"/>
      <c r="K3" s="1840"/>
      <c r="L3" s="1840"/>
      <c r="M3" s="1782" t="s">
        <v>29</v>
      </c>
      <c r="N3" s="1747" t="s">
        <v>32</v>
      </c>
      <c r="O3" s="1732"/>
      <c r="P3" s="1732"/>
      <c r="Q3" s="1732" t="s">
        <v>33</v>
      </c>
      <c r="R3" s="1732"/>
      <c r="S3" s="1732"/>
      <c r="T3" s="1732" t="s">
        <v>34</v>
      </c>
      <c r="U3" s="1732"/>
      <c r="V3" s="1732"/>
      <c r="W3" s="1732" t="s">
        <v>35</v>
      </c>
      <c r="X3" s="1732"/>
      <c r="Y3" s="1746"/>
    </row>
    <row r="4" spans="1:25" s="7" customFormat="1" ht="19.5" customHeight="1">
      <c r="A4" s="1832"/>
      <c r="B4" s="1835"/>
      <c r="C4" s="1736" t="s">
        <v>142</v>
      </c>
      <c r="D4" s="1736" t="s">
        <v>143</v>
      </c>
      <c r="E4" s="1794" t="s">
        <v>145</v>
      </c>
      <c r="F4" s="1795"/>
      <c r="G4" s="1741"/>
      <c r="H4" s="1744"/>
      <c r="I4" s="1729" t="s">
        <v>21</v>
      </c>
      <c r="J4" s="1796" t="s">
        <v>150</v>
      </c>
      <c r="K4" s="1796"/>
      <c r="L4" s="1796"/>
      <c r="M4" s="1783"/>
      <c r="N4" s="1705"/>
      <c r="O4" s="1687"/>
      <c r="P4" s="1687"/>
      <c r="Q4" s="1687"/>
      <c r="R4" s="1687"/>
      <c r="S4" s="1687"/>
      <c r="T4" s="1687"/>
      <c r="U4" s="1687"/>
      <c r="V4" s="1687"/>
      <c r="W4" s="1687"/>
      <c r="X4" s="1687"/>
      <c r="Y4" s="1715"/>
    </row>
    <row r="5" spans="1:25" s="7" customFormat="1" ht="19.5" customHeight="1">
      <c r="A5" s="1832"/>
      <c r="B5" s="1835"/>
      <c r="C5" s="1744"/>
      <c r="D5" s="1744"/>
      <c r="E5" s="1791" t="s">
        <v>146</v>
      </c>
      <c r="F5" s="1738" t="s">
        <v>147</v>
      </c>
      <c r="G5" s="1742"/>
      <c r="H5" s="1744"/>
      <c r="I5" s="1730"/>
      <c r="J5" s="1736" t="s">
        <v>30</v>
      </c>
      <c r="K5" s="1736" t="s">
        <v>151</v>
      </c>
      <c r="L5" s="1736" t="s">
        <v>31</v>
      </c>
      <c r="M5" s="1784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1832"/>
      <c r="B6" s="1835"/>
      <c r="C6" s="1744"/>
      <c r="D6" s="1744"/>
      <c r="E6" s="1792"/>
      <c r="F6" s="1738"/>
      <c r="G6" s="1742"/>
      <c r="H6" s="1744"/>
      <c r="I6" s="1730"/>
      <c r="J6" s="1736"/>
      <c r="K6" s="1736"/>
      <c r="L6" s="1736"/>
      <c r="M6" s="1784"/>
      <c r="N6" s="1841" t="s">
        <v>133</v>
      </c>
      <c r="O6" s="1835"/>
      <c r="P6" s="1835"/>
      <c r="Q6" s="1835"/>
      <c r="R6" s="1835"/>
      <c r="S6" s="1835"/>
      <c r="T6" s="1835"/>
      <c r="U6" s="1835"/>
      <c r="V6" s="1835"/>
      <c r="W6" s="1835"/>
      <c r="X6" s="1835"/>
      <c r="Y6" s="1842"/>
    </row>
    <row r="7" spans="1:25" s="7" customFormat="1" ht="49.5" customHeight="1" thickBot="1">
      <c r="A7" s="1833"/>
      <c r="B7" s="1836"/>
      <c r="C7" s="1745"/>
      <c r="D7" s="1745"/>
      <c r="E7" s="1793"/>
      <c r="F7" s="1739"/>
      <c r="G7" s="1743"/>
      <c r="H7" s="1745"/>
      <c r="I7" s="1731"/>
      <c r="J7" s="1737"/>
      <c r="K7" s="1737"/>
      <c r="L7" s="1737"/>
      <c r="M7" s="1785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1733" t="s">
        <v>253</v>
      </c>
      <c r="B9" s="1734"/>
      <c r="C9" s="1734"/>
      <c r="D9" s="1734"/>
      <c r="E9" s="1734"/>
      <c r="F9" s="1734"/>
      <c r="G9" s="1734"/>
      <c r="H9" s="1734"/>
      <c r="I9" s="1734"/>
      <c r="J9" s="1734"/>
      <c r="K9" s="1734"/>
      <c r="L9" s="1734"/>
      <c r="M9" s="1734"/>
      <c r="N9" s="1734"/>
      <c r="O9" s="1734"/>
      <c r="P9" s="1734"/>
      <c r="Q9" s="1734"/>
      <c r="R9" s="1734"/>
      <c r="S9" s="1734"/>
      <c r="T9" s="1734"/>
      <c r="U9" s="1734"/>
      <c r="V9" s="1734"/>
      <c r="W9" s="1734"/>
      <c r="X9" s="1734"/>
      <c r="Y9" s="1735"/>
    </row>
    <row r="10" spans="1:25" s="7" customFormat="1" ht="19.5" customHeight="1" hidden="1" thickBot="1">
      <c r="A10" s="1843" t="s">
        <v>113</v>
      </c>
      <c r="B10" s="1844"/>
      <c r="C10" s="1844"/>
      <c r="D10" s="1844"/>
      <c r="E10" s="1844"/>
      <c r="F10" s="1844"/>
      <c r="G10" s="1844"/>
      <c r="H10" s="1844"/>
      <c r="I10" s="1844"/>
      <c r="J10" s="1844"/>
      <c r="K10" s="1844"/>
      <c r="L10" s="1844"/>
      <c r="M10" s="1844"/>
      <c r="N10" s="1845"/>
      <c r="O10" s="1845"/>
      <c r="P10" s="1845"/>
      <c r="Q10" s="1845"/>
      <c r="R10" s="1845"/>
      <c r="S10" s="1845"/>
      <c r="T10" s="1845"/>
      <c r="U10" s="1845"/>
      <c r="V10" s="1845"/>
      <c r="W10" s="1845"/>
      <c r="X10" s="1845"/>
      <c r="Y10" s="1846"/>
    </row>
    <row r="11" spans="1:25" s="7" customFormat="1" ht="19.5" customHeight="1" hidden="1">
      <c r="A11" s="207" t="s">
        <v>156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153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154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155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258</v>
      </c>
      <c r="B15" s="423" t="s">
        <v>259</v>
      </c>
      <c r="C15" s="418"/>
      <c r="D15" s="419" t="s">
        <v>260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261</v>
      </c>
      <c r="R15" s="418" t="s">
        <v>261</v>
      </c>
      <c r="S15" s="418" t="s">
        <v>261</v>
      </c>
      <c r="T15" s="418" t="s">
        <v>261</v>
      </c>
      <c r="U15" s="418" t="s">
        <v>261</v>
      </c>
      <c r="V15" s="418" t="s">
        <v>261</v>
      </c>
      <c r="W15" s="418" t="s">
        <v>261</v>
      </c>
      <c r="X15" s="418" t="s">
        <v>261</v>
      </c>
      <c r="Y15" s="558"/>
    </row>
    <row r="16" spans="1:25" s="13" customFormat="1" ht="19.5" customHeight="1" hidden="1">
      <c r="A16" s="631" t="s">
        <v>262</v>
      </c>
      <c r="B16" s="632" t="s">
        <v>259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157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158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159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160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1773" t="s">
        <v>43</v>
      </c>
      <c r="B21" s="1847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161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162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163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164</v>
      </c>
      <c r="B25" s="537" t="s">
        <v>41</v>
      </c>
      <c r="C25" s="548"/>
      <c r="D25" s="595" t="s">
        <v>295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165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166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167</v>
      </c>
      <c r="B28" s="537" t="s">
        <v>41</v>
      </c>
      <c r="C28" s="548"/>
      <c r="D28" s="595" t="s">
        <v>296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168</v>
      </c>
      <c r="B29" s="537" t="s">
        <v>41</v>
      </c>
      <c r="C29" s="548"/>
      <c r="D29" s="596" t="s">
        <v>297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1848" t="s">
        <v>298</v>
      </c>
      <c r="B30" s="1849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1850"/>
      <c r="B31" s="1851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1773" t="s">
        <v>43</v>
      </c>
      <c r="B32" s="1847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1773" t="s">
        <v>114</v>
      </c>
      <c r="B33" s="1847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1852" t="s">
        <v>115</v>
      </c>
      <c r="B34" s="1844"/>
      <c r="C34" s="1844"/>
      <c r="D34" s="1844"/>
      <c r="E34" s="1844"/>
      <c r="F34" s="1844"/>
      <c r="G34" s="1844"/>
      <c r="H34" s="1844"/>
      <c r="I34" s="1844"/>
      <c r="J34" s="1844"/>
      <c r="K34" s="1844"/>
      <c r="L34" s="1844"/>
      <c r="M34" s="1844"/>
      <c r="N34" s="1845"/>
      <c r="O34" s="1845"/>
      <c r="P34" s="1845"/>
      <c r="Q34" s="1845"/>
      <c r="R34" s="1845"/>
      <c r="S34" s="1845"/>
      <c r="T34" s="1845"/>
      <c r="U34" s="1845"/>
      <c r="V34" s="1845"/>
      <c r="W34" s="1845"/>
      <c r="X34" s="1845"/>
      <c r="Y34" s="1846"/>
    </row>
    <row r="35" spans="1:25" s="20" customFormat="1" ht="19.5" customHeight="1" hidden="1">
      <c r="A35" s="77" t="s">
        <v>169</v>
      </c>
      <c r="B35" s="54" t="s">
        <v>257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170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171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216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217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218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172</v>
      </c>
      <c r="B41" s="54" t="s">
        <v>227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287</v>
      </c>
      <c r="B42" s="54" t="s">
        <v>227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288</v>
      </c>
      <c r="B43" s="54" t="s">
        <v>227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289</v>
      </c>
      <c r="B44" s="54" t="s">
        <v>227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173</v>
      </c>
      <c r="B45" s="607" t="s">
        <v>286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174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290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291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292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293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294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1773" t="s">
        <v>116</v>
      </c>
      <c r="B52" s="1847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1853" t="s">
        <v>212</v>
      </c>
      <c r="B53" s="1854"/>
      <c r="C53" s="1854"/>
      <c r="D53" s="1854"/>
      <c r="E53" s="1854"/>
      <c r="F53" s="1854"/>
      <c r="G53" s="1854"/>
      <c r="H53" s="1854"/>
      <c r="I53" s="1854"/>
      <c r="J53" s="1854"/>
      <c r="K53" s="1854"/>
      <c r="L53" s="1854"/>
      <c r="M53" s="1854"/>
      <c r="N53" s="1855"/>
      <c r="O53" s="1856"/>
      <c r="P53" s="1856"/>
      <c r="Q53" s="1856"/>
      <c r="R53" s="1856"/>
      <c r="S53" s="1856"/>
      <c r="T53" s="1856"/>
      <c r="U53" s="1856"/>
      <c r="V53" s="1856"/>
      <c r="W53" s="1856"/>
      <c r="X53" s="1856"/>
      <c r="Y53" s="1857"/>
    </row>
    <row r="54" spans="1:25" s="27" customFormat="1" ht="37.5" customHeight="1" hidden="1">
      <c r="A54" s="225" t="s">
        <v>175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177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178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176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180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181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182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179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183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185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186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184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188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189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187</v>
      </c>
      <c r="B68" s="361" t="s">
        <v>213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214</v>
      </c>
      <c r="B69" s="362" t="s">
        <v>255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215</v>
      </c>
      <c r="B70" s="362" t="s">
        <v>256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190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192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193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191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195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196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197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194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198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199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200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1773" t="s">
        <v>117</v>
      </c>
      <c r="B82" s="1847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1858" t="s">
        <v>94</v>
      </c>
      <c r="B83" s="1859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1733" t="s">
        <v>230</v>
      </c>
      <c r="B84" s="1734"/>
      <c r="C84" s="1734"/>
      <c r="D84" s="1734"/>
      <c r="E84" s="1734"/>
      <c r="F84" s="1734"/>
      <c r="G84" s="1734"/>
      <c r="H84" s="1734"/>
      <c r="I84" s="1734"/>
      <c r="J84" s="1734"/>
      <c r="K84" s="1734"/>
      <c r="L84" s="1734"/>
      <c r="M84" s="1734"/>
      <c r="N84" s="1734"/>
      <c r="O84" s="1734"/>
      <c r="P84" s="1734"/>
      <c r="Q84" s="1734"/>
      <c r="R84" s="1734"/>
      <c r="S84" s="1734"/>
      <c r="T84" s="1734"/>
      <c r="U84" s="1734"/>
      <c r="V84" s="1734"/>
      <c r="W84" s="1734"/>
      <c r="X84" s="1734"/>
      <c r="Y84" s="1735"/>
    </row>
    <row r="85" spans="1:25" s="337" customFormat="1" ht="19.5" customHeight="1" thickBot="1">
      <c r="A85" s="1860" t="s">
        <v>228</v>
      </c>
      <c r="B85" s="1861"/>
      <c r="C85" s="1861"/>
      <c r="D85" s="1861"/>
      <c r="E85" s="1861"/>
      <c r="F85" s="1861"/>
      <c r="G85" s="1861"/>
      <c r="H85" s="1861"/>
      <c r="I85" s="1861"/>
      <c r="J85" s="1861"/>
      <c r="K85" s="1861"/>
      <c r="L85" s="1861"/>
      <c r="M85" s="1861"/>
      <c r="N85" s="1861"/>
      <c r="O85" s="1861"/>
      <c r="P85" s="1861"/>
      <c r="Q85" s="1861"/>
      <c r="R85" s="1861"/>
      <c r="S85" s="1861"/>
      <c r="T85" s="1861"/>
      <c r="U85" s="1861"/>
      <c r="V85" s="1861"/>
      <c r="W85" s="1861"/>
      <c r="X85" s="1861"/>
      <c r="Y85" s="1862"/>
    </row>
    <row r="86" spans="1:25" s="337" customFormat="1" ht="19.5" customHeight="1" thickBot="1">
      <c r="A86" s="660">
        <v>1</v>
      </c>
      <c r="B86" s="661" t="s">
        <v>306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307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308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309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310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311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1863" t="s">
        <v>312</v>
      </c>
      <c r="B92" s="1864"/>
      <c r="C92" s="1864"/>
      <c r="D92" s="1864"/>
      <c r="E92" s="1864"/>
      <c r="F92" s="1864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313</v>
      </c>
      <c r="B93" s="714" t="s">
        <v>314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315</v>
      </c>
      <c r="B94" s="728" t="s">
        <v>316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317</v>
      </c>
      <c r="B95" s="736" t="s">
        <v>318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319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320</v>
      </c>
      <c r="B97" s="753" t="s">
        <v>321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322</v>
      </c>
      <c r="B98" s="756" t="s">
        <v>321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323</v>
      </c>
      <c r="B99" s="759" t="s">
        <v>321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324</v>
      </c>
      <c r="B100" s="759" t="s">
        <v>321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325</v>
      </c>
      <c r="B101" s="759" t="s">
        <v>321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326</v>
      </c>
      <c r="B102" s="759" t="s">
        <v>321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327</v>
      </c>
      <c r="B103" s="768" t="s">
        <v>321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328</v>
      </c>
      <c r="B104" s="777" t="s">
        <v>135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329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330</v>
      </c>
      <c r="B106" s="793" t="s">
        <v>331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332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333</v>
      </c>
      <c r="B108" s="798" t="s">
        <v>334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335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336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337</v>
      </c>
      <c r="B111" s="812" t="s">
        <v>338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339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340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1843" t="s">
        <v>229</v>
      </c>
      <c r="B120" s="1844"/>
      <c r="C120" s="1844"/>
      <c r="D120" s="1844"/>
      <c r="E120" s="1844"/>
      <c r="F120" s="1844"/>
      <c r="G120" s="1844"/>
      <c r="H120" s="1844"/>
      <c r="I120" s="1844"/>
      <c r="J120" s="1844"/>
      <c r="K120" s="1844"/>
      <c r="L120" s="1844"/>
      <c r="M120" s="1844"/>
      <c r="N120" s="1845"/>
      <c r="O120" s="1845"/>
      <c r="P120" s="1845"/>
      <c r="Q120" s="1845"/>
      <c r="R120" s="1845"/>
      <c r="S120" s="1845"/>
      <c r="T120" s="1845"/>
      <c r="U120" s="1845"/>
      <c r="V120" s="1845"/>
      <c r="W120" s="1845"/>
      <c r="X120" s="1845"/>
      <c r="Y120" s="1846"/>
    </row>
    <row r="121" spans="1:25" s="27" customFormat="1" ht="37.5" customHeight="1">
      <c r="A121" s="302" t="s">
        <v>219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283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204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205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1773" t="s">
        <v>226</v>
      </c>
      <c r="B125" s="1847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1865" t="s">
        <v>220</v>
      </c>
      <c r="B126" s="1866"/>
      <c r="C126" s="1866"/>
      <c r="D126" s="1866"/>
      <c r="E126" s="1866"/>
      <c r="F126" s="1866"/>
      <c r="G126" s="1866"/>
      <c r="H126" s="1866"/>
      <c r="I126" s="1866"/>
      <c r="J126" s="1866"/>
      <c r="K126" s="1866"/>
      <c r="L126" s="1866"/>
      <c r="M126" s="1866"/>
      <c r="N126" s="1866"/>
      <c r="O126" s="1866"/>
      <c r="P126" s="1866"/>
      <c r="Q126" s="1866"/>
      <c r="R126" s="1866"/>
      <c r="S126" s="1866"/>
      <c r="T126" s="1866"/>
      <c r="U126" s="1866"/>
      <c r="V126" s="1866"/>
      <c r="W126" s="1866"/>
      <c r="X126" s="1866"/>
      <c r="Y126" s="1867"/>
    </row>
    <row r="127" spans="1:25" s="27" customFormat="1" ht="19.5" customHeight="1" hidden="1">
      <c r="A127" s="225" t="s">
        <v>231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232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233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234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235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236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237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238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239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240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263</v>
      </c>
      <c r="B137" s="26" t="s">
        <v>264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241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242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243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244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245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246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247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248</v>
      </c>
      <c r="B145" s="478" t="s">
        <v>211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249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250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251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252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1773" t="s">
        <v>225</v>
      </c>
      <c r="B150" s="1847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1868" t="s">
        <v>277</v>
      </c>
      <c r="B151" s="1869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1753" t="s">
        <v>278</v>
      </c>
      <c r="B152" s="1870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1753" t="s">
        <v>279</v>
      </c>
      <c r="B153" s="1870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1753" t="s">
        <v>221</v>
      </c>
      <c r="B154" s="1870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1871" t="s">
        <v>222</v>
      </c>
      <c r="B155" s="1872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1873" t="s">
        <v>223</v>
      </c>
      <c r="B156" s="1874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1703" t="s">
        <v>224</v>
      </c>
      <c r="B157" s="1704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1877" t="s">
        <v>280</v>
      </c>
      <c r="B158" s="1878"/>
      <c r="C158" s="1878"/>
      <c r="D158" s="1878"/>
      <c r="E158" s="1878"/>
      <c r="F158" s="1878"/>
      <c r="G158" s="1878"/>
      <c r="H158" s="1878"/>
      <c r="I158" s="1878"/>
      <c r="J158" s="1878"/>
      <c r="K158" s="1878"/>
      <c r="L158" s="1878"/>
      <c r="M158" s="1878"/>
      <c r="N158" s="1878"/>
      <c r="O158" s="1878"/>
      <c r="P158" s="1878"/>
      <c r="Q158" s="1878"/>
      <c r="R158" s="1878"/>
      <c r="S158" s="1878"/>
      <c r="T158" s="1878"/>
      <c r="U158" s="1878"/>
      <c r="V158" s="1878"/>
      <c r="W158" s="1878"/>
      <c r="X158" s="1878"/>
      <c r="Y158" s="1879"/>
    </row>
    <row r="159" spans="1:25" s="27" customFormat="1" ht="19.5" customHeight="1" hidden="1">
      <c r="A159" s="447" t="s">
        <v>204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205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206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207</v>
      </c>
      <c r="B162" s="364" t="s">
        <v>140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208</v>
      </c>
      <c r="B163" s="440" t="s">
        <v>134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266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267</v>
      </c>
      <c r="B165" s="54" t="s">
        <v>265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268</v>
      </c>
      <c r="B166" s="54" t="s">
        <v>265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269</v>
      </c>
      <c r="B167" s="54" t="s">
        <v>265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270</v>
      </c>
      <c r="B168" s="460" t="s">
        <v>281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1880" t="s">
        <v>284</v>
      </c>
      <c r="B169" s="1881"/>
      <c r="C169" s="1881"/>
      <c r="D169" s="1881"/>
      <c r="E169" s="1881"/>
      <c r="F169" s="1881"/>
      <c r="G169" s="1881"/>
      <c r="H169" s="1881"/>
      <c r="I169" s="1881"/>
      <c r="J169" s="1881"/>
      <c r="K169" s="1881"/>
      <c r="L169" s="1881"/>
      <c r="M169" s="1881"/>
      <c r="N169" s="1881"/>
      <c r="O169" s="1881"/>
      <c r="P169" s="1881"/>
      <c r="Q169" s="1881"/>
      <c r="R169" s="1881"/>
      <c r="S169" s="1881"/>
      <c r="T169" s="1881"/>
      <c r="U169" s="1881"/>
      <c r="V169" s="1881"/>
      <c r="W169" s="1881"/>
      <c r="X169" s="1881"/>
      <c r="Y169" s="1882"/>
    </row>
    <row r="170" spans="1:25" s="27" customFormat="1" ht="20.25" customHeight="1" hidden="1">
      <c r="A170" s="128"/>
      <c r="B170" s="54" t="s">
        <v>341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342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204</v>
      </c>
      <c r="B172" s="829" t="s">
        <v>276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205</v>
      </c>
      <c r="B173" s="388" t="s">
        <v>285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206</v>
      </c>
      <c r="B174" s="391" t="s">
        <v>273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207</v>
      </c>
      <c r="B175" s="505" t="s">
        <v>274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208</v>
      </c>
      <c r="B176" s="130" t="s">
        <v>271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266</v>
      </c>
      <c r="B177" s="506" t="s">
        <v>275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267</v>
      </c>
      <c r="B178" s="502" t="s">
        <v>272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268</v>
      </c>
      <c r="B179" s="502" t="s">
        <v>272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269</v>
      </c>
      <c r="B180" s="502" t="s">
        <v>272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270</v>
      </c>
      <c r="B181" s="618" t="s">
        <v>300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299</v>
      </c>
      <c r="B182" s="503" t="s">
        <v>282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1883" t="s">
        <v>118</v>
      </c>
      <c r="B183" s="1884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1885" t="s">
        <v>202</v>
      </c>
      <c r="B184" s="1886"/>
      <c r="C184" s="1886"/>
      <c r="D184" s="1886"/>
      <c r="E184" s="1886"/>
      <c r="F184" s="1886"/>
      <c r="G184" s="1886"/>
      <c r="H184" s="1886"/>
      <c r="I184" s="1886"/>
      <c r="J184" s="1886"/>
      <c r="K184" s="1886"/>
      <c r="L184" s="1886"/>
      <c r="M184" s="1886"/>
      <c r="N184" s="1759"/>
      <c r="O184" s="1759"/>
      <c r="P184" s="1759"/>
      <c r="Q184" s="1759"/>
      <c r="R184" s="1759"/>
      <c r="S184" s="1759"/>
      <c r="T184" s="1759"/>
      <c r="U184" s="1759"/>
      <c r="V184" s="1759"/>
      <c r="W184" s="1759"/>
      <c r="X184" s="1759"/>
      <c r="Y184" s="1887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209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210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1757" t="s">
        <v>201</v>
      </c>
      <c r="B189" s="1758"/>
      <c r="C189" s="1758"/>
      <c r="D189" s="1758"/>
      <c r="E189" s="1758"/>
      <c r="F189" s="1758"/>
      <c r="G189" s="1758"/>
      <c r="H189" s="1758"/>
      <c r="I189" s="1758"/>
      <c r="J189" s="1758"/>
      <c r="K189" s="1758"/>
      <c r="L189" s="1758"/>
      <c r="M189" s="1758"/>
      <c r="N189" s="1720"/>
      <c r="O189" s="1720"/>
      <c r="P189" s="1720"/>
      <c r="Q189" s="1720"/>
      <c r="R189" s="1720"/>
      <c r="S189" s="1720"/>
      <c r="T189" s="1720"/>
      <c r="U189" s="1720"/>
      <c r="V189" s="1720"/>
      <c r="W189" s="1720"/>
      <c r="X189" s="1720"/>
      <c r="Y189" s="1721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1891" t="s">
        <v>141</v>
      </c>
      <c r="I190" s="1892"/>
      <c r="J190" s="1892"/>
      <c r="K190" s="1892"/>
      <c r="L190" s="1892"/>
      <c r="M190" s="1893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1779" t="s">
        <v>203</v>
      </c>
      <c r="B191" s="1894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1724"/>
      <c r="J191" s="1720"/>
      <c r="K191" s="1720"/>
      <c r="L191" s="1720"/>
      <c r="M191" s="1721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1895"/>
      <c r="B192" s="1895"/>
      <c r="C192" s="1895"/>
      <c r="D192" s="1895"/>
      <c r="E192" s="1895"/>
      <c r="F192" s="1895"/>
      <c r="G192" s="1895"/>
      <c r="H192" s="1895"/>
      <c r="I192" s="1895"/>
      <c r="J192" s="1895"/>
      <c r="K192" s="1895"/>
      <c r="L192" s="1895"/>
      <c r="M192" s="1895"/>
      <c r="N192" s="1895"/>
      <c r="O192" s="1895"/>
      <c r="P192" s="1895"/>
      <c r="Q192" s="1895"/>
      <c r="R192" s="1895"/>
      <c r="S192" s="1895"/>
      <c r="T192" s="1895"/>
      <c r="U192" s="1895"/>
      <c r="V192" s="1895"/>
      <c r="W192" s="1895"/>
      <c r="X192" s="1895"/>
      <c r="Y192" s="1895"/>
    </row>
    <row r="193" spans="1:25" s="27" customFormat="1" ht="19.5" customHeight="1" hidden="1" thickBot="1">
      <c r="A193" s="1896" t="s">
        <v>119</v>
      </c>
      <c r="B193" s="1897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1898" t="s">
        <v>120</v>
      </c>
      <c r="B194" s="1899"/>
      <c r="C194" s="1899"/>
      <c r="D194" s="1899"/>
      <c r="E194" s="1899"/>
      <c r="F194" s="1899"/>
      <c r="G194" s="1875">
        <f>G193</f>
        <v>240</v>
      </c>
      <c r="H194" s="1809" t="s">
        <v>2</v>
      </c>
      <c r="I194" s="1810"/>
      <c r="J194" s="1810"/>
      <c r="K194" s="1810"/>
      <c r="L194" s="1810"/>
      <c r="M194" s="1811"/>
      <c r="N194" s="1777" t="s">
        <v>101</v>
      </c>
      <c r="O194" s="1778"/>
      <c r="P194" s="1778"/>
      <c r="Q194" s="1695" t="s">
        <v>102</v>
      </c>
      <c r="R194" s="1695"/>
      <c r="S194" s="1695"/>
      <c r="T194" s="1695" t="s">
        <v>103</v>
      </c>
      <c r="U194" s="1695"/>
      <c r="V194" s="1695"/>
      <c r="W194" s="1696" t="s">
        <v>104</v>
      </c>
      <c r="X194" s="1696"/>
      <c r="Y194" s="1697"/>
    </row>
    <row r="195" spans="1:25" s="27" customFormat="1" ht="19.5" customHeight="1" hidden="1" thickBot="1">
      <c r="A195" s="1900"/>
      <c r="B195" s="1901"/>
      <c r="C195" s="1901"/>
      <c r="D195" s="1901"/>
      <c r="E195" s="1901"/>
      <c r="F195" s="1901"/>
      <c r="G195" s="1876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1692" t="s">
        <v>95</v>
      </c>
      <c r="I196" s="1693"/>
      <c r="J196" s="1693"/>
      <c r="K196" s="1693"/>
      <c r="L196" s="1693"/>
      <c r="M196" s="1693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1813" t="s">
        <v>96</v>
      </c>
      <c r="I197" s="1814"/>
      <c r="J197" s="1814"/>
      <c r="K197" s="1814"/>
      <c r="L197" s="1814"/>
      <c r="M197" s="1888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1763" t="s">
        <v>98</v>
      </c>
      <c r="I198" s="1764"/>
      <c r="J198" s="1764"/>
      <c r="K198" s="1764"/>
      <c r="L198" s="1764"/>
      <c r="M198" s="1889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1806" t="s">
        <v>99</v>
      </c>
      <c r="I199" s="1807"/>
      <c r="J199" s="1807"/>
      <c r="K199" s="1807"/>
      <c r="L199" s="1807"/>
      <c r="M199" s="1890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1910" t="s">
        <v>100</v>
      </c>
      <c r="I200" s="1911"/>
      <c r="J200" s="1911"/>
      <c r="K200" s="1911"/>
      <c r="L200" s="1911"/>
      <c r="M200" s="1912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1761"/>
      <c r="B201" s="1761"/>
      <c r="C201" s="1761"/>
      <c r="D201" s="1761"/>
      <c r="E201" s="1761"/>
      <c r="F201" s="1761"/>
      <c r="G201" s="1761"/>
      <c r="H201" s="47"/>
      <c r="I201" s="47"/>
      <c r="J201" s="47"/>
      <c r="K201" s="47"/>
      <c r="L201" s="47"/>
      <c r="M201" s="47"/>
      <c r="N201" s="1902">
        <f>G45+G12+G13+G14+G17+G23+G24+G25+G36+G38+G39+G40+G42+G43+G44+G48+G49+G51+G123+G185</f>
        <v>60</v>
      </c>
      <c r="O201" s="1903"/>
      <c r="P201" s="1903"/>
      <c r="Q201" s="1902">
        <f>G18+G19+G20+G26+G27+G28+G35+G46+G50+G58+G59+G60+G61+G66+G67+G69+G75+G124+G151+G152+G86+G87+G88</f>
        <v>60</v>
      </c>
      <c r="R201" s="1903"/>
      <c r="S201" s="1903"/>
      <c r="T201" s="1902">
        <f>G54+G63+G70+G76+G77+G78+G129+G132+G134+G138+G142+G145+G186+G153+G154+G89+G90+G91</f>
        <v>60</v>
      </c>
      <c r="U201" s="1904"/>
      <c r="V201" s="1904"/>
      <c r="W201" s="1902">
        <f>G16+G64+G71+G121+G127+G130+G131+G133+G139+G146+G147+G159+G160+G162+G187+G190+G188</f>
        <v>60</v>
      </c>
      <c r="X201" s="1904"/>
      <c r="Y201" s="1904"/>
    </row>
    <row r="202" spans="1:25" s="27" customFormat="1" ht="18" customHeight="1" hidden="1">
      <c r="A202" s="233"/>
      <c r="B202" s="266" t="s">
        <v>136</v>
      </c>
      <c r="C202" s="266"/>
      <c r="D202" s="1905"/>
      <c r="E202" s="1905"/>
      <c r="F202" s="1906"/>
      <c r="G202" s="1906"/>
      <c r="H202" s="266"/>
      <c r="I202" s="1907" t="s">
        <v>137</v>
      </c>
      <c r="J202" s="1908"/>
      <c r="K202" s="1908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138</v>
      </c>
      <c r="C204" s="266"/>
      <c r="D204" s="1905"/>
      <c r="E204" s="1905"/>
      <c r="F204" s="1906"/>
      <c r="G204" s="1906"/>
      <c r="H204" s="266"/>
      <c r="I204" s="1907" t="s">
        <v>139</v>
      </c>
      <c r="J204" s="1909"/>
      <c r="K204" s="1909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D202:G202"/>
    <mergeCell ref="I202:K202"/>
    <mergeCell ref="D204:G204"/>
    <mergeCell ref="I204:K204"/>
    <mergeCell ref="H200:M200"/>
    <mergeCell ref="A201:G201"/>
    <mergeCell ref="N201:P201"/>
    <mergeCell ref="Q201:S201"/>
    <mergeCell ref="T201:V201"/>
    <mergeCell ref="W201:Y201"/>
    <mergeCell ref="T194:V194"/>
    <mergeCell ref="W194:Y194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A151:B151"/>
    <mergeCell ref="A152:B152"/>
    <mergeCell ref="A153:B153"/>
    <mergeCell ref="A154:B154"/>
    <mergeCell ref="A155:B155"/>
    <mergeCell ref="A156:B156"/>
    <mergeCell ref="A85:Y85"/>
    <mergeCell ref="A92:F92"/>
    <mergeCell ref="A120:Y120"/>
    <mergeCell ref="A125:B125"/>
    <mergeCell ref="A126:Y126"/>
    <mergeCell ref="A150:B150"/>
    <mergeCell ref="A52:B52"/>
    <mergeCell ref="A53:M53"/>
    <mergeCell ref="N53:Y53"/>
    <mergeCell ref="A82:B82"/>
    <mergeCell ref="A83:B83"/>
    <mergeCell ref="A84:Y84"/>
    <mergeCell ref="A10:Y10"/>
    <mergeCell ref="A21:B21"/>
    <mergeCell ref="A30:B31"/>
    <mergeCell ref="A32:B32"/>
    <mergeCell ref="A33:B33"/>
    <mergeCell ref="A34:Y34"/>
    <mergeCell ref="F5:F7"/>
    <mergeCell ref="J5:J7"/>
    <mergeCell ref="K5:K7"/>
    <mergeCell ref="L5:L7"/>
    <mergeCell ref="N6:Y6"/>
    <mergeCell ref="A9:Y9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14" customWidth="1"/>
    <col min="5" max="5" width="9.875" style="1114" customWidth="1"/>
    <col min="6" max="6" width="9.125" style="1114" customWidth="1"/>
    <col min="7" max="7" width="9.125" style="1355" customWidth="1"/>
    <col min="8" max="8" width="9.125" style="1114" customWidth="1"/>
    <col min="10" max="10" width="27.625" style="0" customWidth="1"/>
    <col min="11" max="12" width="9.125" style="1145" customWidth="1"/>
  </cols>
  <sheetData>
    <row r="1" ht="13.5" thickBot="1"/>
    <row r="2" spans="2:9" ht="13.5" thickBot="1">
      <c r="B2" s="1919" t="s">
        <v>455</v>
      </c>
      <c r="C2" s="1920"/>
      <c r="D2" s="1920"/>
      <c r="E2" s="1920"/>
      <c r="F2" s="1921"/>
      <c r="G2" s="1356"/>
      <c r="H2" s="1115"/>
      <c r="I2" s="1116"/>
    </row>
    <row r="3" spans="2:9" ht="12.75">
      <c r="B3" s="1922" t="s">
        <v>448</v>
      </c>
      <c r="C3" s="1923"/>
      <c r="D3" s="1923"/>
      <c r="E3" s="1923"/>
      <c r="F3" s="1924"/>
      <c r="G3" s="1356"/>
      <c r="H3" s="1362" t="s">
        <v>527</v>
      </c>
      <c r="I3" s="1363" t="s">
        <v>526</v>
      </c>
    </row>
    <row r="4" spans="2:9" ht="12.75">
      <c r="B4" s="1263"/>
      <c r="C4" s="1268" t="s">
        <v>445</v>
      </c>
      <c r="D4" s="1268" t="s">
        <v>17</v>
      </c>
      <c r="E4" s="1268" t="s">
        <v>20</v>
      </c>
      <c r="F4" s="1269" t="s">
        <v>446</v>
      </c>
      <c r="G4" s="1357"/>
      <c r="H4" s="1360"/>
      <c r="I4" s="1352"/>
    </row>
    <row r="5" spans="2:9" ht="12.75">
      <c r="B5" s="1266" t="s">
        <v>454</v>
      </c>
      <c r="C5" s="1117">
        <f>план!G33</f>
        <v>77.5</v>
      </c>
      <c r="D5" s="1117">
        <f>план!G54</f>
        <v>78.5</v>
      </c>
      <c r="E5" s="1117">
        <f>план!G63</f>
        <v>24</v>
      </c>
      <c r="F5" s="1264">
        <f>C5+D5+E5</f>
        <v>180</v>
      </c>
      <c r="G5" s="1358"/>
      <c r="H5" s="1360">
        <f>план!G18+план!G54+план!G63</f>
        <v>112.5</v>
      </c>
      <c r="I5" s="1352">
        <f>H5/F5*100</f>
        <v>62.5</v>
      </c>
    </row>
    <row r="6" spans="2:9" ht="13.5" thickBot="1">
      <c r="B6" s="1267" t="s">
        <v>447</v>
      </c>
      <c r="C6" s="1265">
        <f>C5/C13*100</f>
        <v>77.88944723618091</v>
      </c>
      <c r="D6" s="1917">
        <f>(D5+E5)/(D13+E13)*100</f>
        <v>72.95373665480427</v>
      </c>
      <c r="E6" s="1917"/>
      <c r="F6" s="1272">
        <f>F5/F13*100</f>
        <v>75</v>
      </c>
      <c r="G6" s="1358"/>
      <c r="H6" s="1913" t="s">
        <v>531</v>
      </c>
      <c r="I6" s="1913"/>
    </row>
    <row r="7" spans="2:9" ht="12.75">
      <c r="B7" s="1925" t="s">
        <v>449</v>
      </c>
      <c r="C7" s="1926"/>
      <c r="D7" s="1926"/>
      <c r="E7" s="1926"/>
      <c r="F7" s="1927"/>
      <c r="G7" s="1356"/>
      <c r="H7" s="1360"/>
      <c r="I7" s="1352"/>
    </row>
    <row r="8" spans="2:9" ht="12.75">
      <c r="B8" s="1263"/>
      <c r="C8" s="1268" t="s">
        <v>445</v>
      </c>
      <c r="D8" s="1268" t="s">
        <v>17</v>
      </c>
      <c r="E8" s="1268" t="s">
        <v>20</v>
      </c>
      <c r="F8" s="1269" t="s">
        <v>446</v>
      </c>
      <c r="G8" s="1357"/>
      <c r="H8" s="1360"/>
      <c r="I8" s="1352"/>
    </row>
    <row r="9" spans="2:9" ht="12.75">
      <c r="B9" s="1266" t="s">
        <v>454</v>
      </c>
      <c r="C9" s="1117">
        <f>план!G74</f>
        <v>22</v>
      </c>
      <c r="D9" s="1117">
        <f>план!G114</f>
        <v>38</v>
      </c>
      <c r="E9" s="1117">
        <v>0</v>
      </c>
      <c r="F9" s="1264">
        <f>C9+D9</f>
        <v>60</v>
      </c>
      <c r="G9" s="1358"/>
      <c r="H9" s="1361">
        <f>план!G114</f>
        <v>38</v>
      </c>
      <c r="I9" s="1352">
        <f>H9/F9*100</f>
        <v>63.33333333333333</v>
      </c>
    </row>
    <row r="10" spans="2:9" ht="13.5" thickBot="1">
      <c r="B10" s="1270" t="s">
        <v>447</v>
      </c>
      <c r="C10" s="1271">
        <f>C9/C13*100</f>
        <v>22.110552763819097</v>
      </c>
      <c r="D10" s="1928">
        <f>(D9+E9)/(D13+E13)*100</f>
        <v>27.046263345195733</v>
      </c>
      <c r="E10" s="1928"/>
      <c r="F10" s="1273">
        <f>F9/F13*100</f>
        <v>25</v>
      </c>
      <c r="G10" s="1358"/>
      <c r="H10" s="1913" t="s">
        <v>532</v>
      </c>
      <c r="I10" s="1913"/>
    </row>
    <row r="11" spans="2:9" ht="12.75">
      <c r="B11" s="1922" t="s">
        <v>450</v>
      </c>
      <c r="C11" s="1923"/>
      <c r="D11" s="1923"/>
      <c r="E11" s="1923"/>
      <c r="F11" s="1924"/>
      <c r="G11" s="1356"/>
      <c r="H11" s="1360"/>
      <c r="I11" s="1352"/>
    </row>
    <row r="12" spans="2:9" ht="12.75">
      <c r="B12" s="1263"/>
      <c r="C12" s="1268" t="s">
        <v>445</v>
      </c>
      <c r="D12" s="1268" t="s">
        <v>17</v>
      </c>
      <c r="E12" s="1268" t="s">
        <v>20</v>
      </c>
      <c r="F12" s="1269" t="s">
        <v>446</v>
      </c>
      <c r="G12" s="1357"/>
      <c r="H12" s="1360"/>
      <c r="I12" s="1352"/>
    </row>
    <row r="13" spans="2:9" ht="12.75">
      <c r="B13" s="1266" t="s">
        <v>454</v>
      </c>
      <c r="C13" s="1117">
        <f>C5+C9</f>
        <v>99.5</v>
      </c>
      <c r="D13" s="1117">
        <f>D5+D9</f>
        <v>116.5</v>
      </c>
      <c r="E13" s="1117">
        <f>E5+E9</f>
        <v>24</v>
      </c>
      <c r="F13" s="1264">
        <f>F5+F9</f>
        <v>240</v>
      </c>
      <c r="G13" s="1358"/>
      <c r="H13" s="1360">
        <f>H5+H9</f>
        <v>150.5</v>
      </c>
      <c r="I13" s="1352">
        <f>(I5+I9)/2</f>
        <v>62.916666666666664</v>
      </c>
    </row>
    <row r="14" spans="2:10" ht="13.5" thickBot="1">
      <c r="B14" s="1267" t="s">
        <v>447</v>
      </c>
      <c r="C14" s="1265">
        <f>C13/C13*100</f>
        <v>100</v>
      </c>
      <c r="D14" s="1917">
        <f>(D13+E13)/(D13+E13)*100</f>
        <v>100</v>
      </c>
      <c r="E14" s="1917"/>
      <c r="F14" s="1272">
        <f>F13/F13*100</f>
        <v>100</v>
      </c>
      <c r="G14" s="1358"/>
      <c r="H14" s="1360"/>
      <c r="I14" s="1353"/>
      <c r="J14" s="1283"/>
    </row>
    <row r="15" spans="2:10" ht="12.75">
      <c r="B15" s="1116"/>
      <c r="C15" s="1115"/>
      <c r="D15" s="1115"/>
      <c r="E15" s="1115"/>
      <c r="F15" s="1115"/>
      <c r="G15" s="1359"/>
      <c r="H15" s="1360"/>
      <c r="I15" s="1354"/>
      <c r="J15" s="1145"/>
    </row>
    <row r="16" spans="2:10" ht="15.75" customHeight="1">
      <c r="B16" s="1116"/>
      <c r="C16" s="1115"/>
      <c r="D16" s="1115"/>
      <c r="E16" s="1115"/>
      <c r="F16" s="1115"/>
      <c r="G16" s="1359"/>
      <c r="H16" s="1914" t="s">
        <v>528</v>
      </c>
      <c r="I16" s="1914"/>
      <c r="J16" s="1149"/>
    </row>
    <row r="17" spans="2:10" ht="21.75" customHeight="1">
      <c r="B17" s="1116"/>
      <c r="C17" s="1115"/>
      <c r="D17" s="1115"/>
      <c r="E17" s="1930" t="s">
        <v>529</v>
      </c>
      <c r="F17" s="1930"/>
      <c r="G17" s="1930"/>
      <c r="H17" s="1915" t="s">
        <v>530</v>
      </c>
      <c r="I17" s="1366">
        <f>I13/18</f>
        <v>3.4953703703703702</v>
      </c>
      <c r="J17" s="1367"/>
    </row>
    <row r="18" spans="2:10" ht="21" customHeight="1">
      <c r="B18" s="1145"/>
      <c r="C18" s="1146"/>
      <c r="D18" s="1146"/>
      <c r="E18" s="1929" t="s">
        <v>533</v>
      </c>
      <c r="F18" s="1929"/>
      <c r="G18" s="1929"/>
      <c r="H18" s="1916"/>
      <c r="I18" s="1364">
        <f>H13*30/18</f>
        <v>250.83333333333334</v>
      </c>
      <c r="J18" s="1367"/>
    </row>
    <row r="19" spans="2:10" ht="23.25" customHeight="1">
      <c r="B19" s="1145"/>
      <c r="C19" s="1147"/>
      <c r="D19" s="1148"/>
      <c r="E19" s="1918" t="s">
        <v>534</v>
      </c>
      <c r="F19" s="1918"/>
      <c r="G19" s="1918"/>
      <c r="H19" s="1916"/>
      <c r="I19" s="1365">
        <f>I18/600</f>
        <v>0.41805555555555557</v>
      </c>
      <c r="J19" s="1367"/>
    </row>
    <row r="20" spans="2:10" ht="19.5" customHeight="1">
      <c r="B20" s="1145"/>
      <c r="C20" s="1149"/>
      <c r="D20" s="1150"/>
      <c r="E20" s="1150"/>
      <c r="I20" s="1146"/>
      <c r="J20" s="1149"/>
    </row>
    <row r="21" spans="2:10" ht="21" customHeight="1">
      <c r="B21" s="1145"/>
      <c r="C21" s="1149"/>
      <c r="D21" s="1150"/>
      <c r="E21" s="1150"/>
      <c r="I21" s="1146"/>
      <c r="J21" s="1279"/>
    </row>
    <row r="22" spans="2:10" ht="21" customHeight="1">
      <c r="B22" s="1145"/>
      <c r="C22" s="1149"/>
      <c r="D22" s="1150"/>
      <c r="E22" s="1150"/>
      <c r="I22" s="1146"/>
      <c r="J22" s="1149"/>
    </row>
    <row r="23" spans="2:10" ht="19.5" customHeight="1">
      <c r="B23" s="1145"/>
      <c r="C23" s="1149"/>
      <c r="D23" s="1150"/>
      <c r="E23" s="1150"/>
      <c r="I23" s="1146"/>
      <c r="J23" s="1149"/>
    </row>
    <row r="24" spans="2:10" ht="21" customHeight="1">
      <c r="B24" s="1145"/>
      <c r="C24" s="1149"/>
      <c r="D24" s="1150"/>
      <c r="E24" s="1150"/>
      <c r="I24" s="1146"/>
      <c r="J24" s="1149"/>
    </row>
    <row r="25" spans="2:10" ht="18.75" customHeight="1">
      <c r="B25" s="1145"/>
      <c r="C25" s="1149"/>
      <c r="D25" s="1150"/>
      <c r="E25" s="1150"/>
      <c r="I25" s="1146"/>
      <c r="J25" s="1149"/>
    </row>
    <row r="26" spans="2:10" ht="21" customHeight="1">
      <c r="B26" s="1145"/>
      <c r="C26" s="1149"/>
      <c r="D26" s="1148"/>
      <c r="E26" s="1148"/>
      <c r="I26" s="1146"/>
      <c r="J26" s="1151"/>
    </row>
    <row r="27" spans="2:10" ht="21" customHeight="1">
      <c r="B27" s="1145"/>
      <c r="C27" s="1149"/>
      <c r="D27" s="1148"/>
      <c r="E27" s="1148"/>
      <c r="I27" s="1146"/>
      <c r="J27" s="1280"/>
    </row>
    <row r="28" spans="2:10" ht="12.75">
      <c r="B28" s="1145"/>
      <c r="C28" s="1149"/>
      <c r="D28" s="1148"/>
      <c r="E28" s="1148"/>
      <c r="I28" s="1281"/>
      <c r="J28" s="1149"/>
    </row>
    <row r="29" spans="2:10" ht="18.75" customHeight="1">
      <c r="B29" s="1145"/>
      <c r="C29" s="1151"/>
      <c r="D29" s="1150"/>
      <c r="E29" s="1150"/>
      <c r="I29" s="1146"/>
      <c r="J29" s="1149"/>
    </row>
    <row r="30" spans="2:10" ht="12.75">
      <c r="B30" s="1145"/>
      <c r="C30" s="1146"/>
      <c r="D30" s="1146"/>
      <c r="E30" s="1146"/>
      <c r="I30" s="1145"/>
      <c r="J30" s="1145"/>
    </row>
    <row r="31" spans="9:12" ht="12.75">
      <c r="I31" s="1146"/>
      <c r="J31" s="1149"/>
      <c r="K31" s="1150"/>
      <c r="L31" s="1150"/>
    </row>
    <row r="32" spans="9:12" ht="12.75">
      <c r="I32" s="1146"/>
      <c r="J32" s="1149"/>
      <c r="K32" s="1150"/>
      <c r="L32" s="1150"/>
    </row>
    <row r="33" spans="9:12" ht="12.75">
      <c r="I33" s="1146"/>
      <c r="J33" s="1149"/>
      <c r="K33" s="1150"/>
      <c r="L33" s="1150"/>
    </row>
    <row r="34" spans="9:12" ht="12.75">
      <c r="I34" s="1146"/>
      <c r="J34" s="1149"/>
      <c r="K34" s="1150"/>
      <c r="L34" s="1150"/>
    </row>
    <row r="35" spans="9:12" ht="12.75">
      <c r="I35" s="1146"/>
      <c r="J35" s="1149"/>
      <c r="K35" s="1148"/>
      <c r="L35" s="1148"/>
    </row>
    <row r="36" spans="9:12" ht="12.75">
      <c r="I36" s="1146"/>
      <c r="J36" s="1149"/>
      <c r="K36" s="1150"/>
      <c r="L36" s="1150"/>
    </row>
    <row r="37" spans="9:12" ht="12.75">
      <c r="I37" s="1146"/>
      <c r="J37" s="1149"/>
      <c r="K37" s="1150"/>
      <c r="L37" s="1150"/>
    </row>
    <row r="38" spans="9:12" ht="12.75">
      <c r="I38" s="1146"/>
      <c r="J38" s="1149"/>
      <c r="K38" s="1150"/>
      <c r="L38" s="1150"/>
    </row>
    <row r="39" spans="9:12" ht="12.75">
      <c r="I39" s="1146"/>
      <c r="J39" s="1149"/>
      <c r="K39" s="1150"/>
      <c r="L39" s="1150"/>
    </row>
    <row r="40" spans="9:12" ht="12.75">
      <c r="I40" s="1146"/>
      <c r="J40" s="1149"/>
      <c r="K40" s="1150"/>
      <c r="L40" s="1150"/>
    </row>
    <row r="41" spans="9:12" ht="12.75">
      <c r="I41" s="1146"/>
      <c r="J41" s="1149"/>
      <c r="K41" s="1150"/>
      <c r="L41" s="1150"/>
    </row>
    <row r="42" spans="9:12" ht="12.75">
      <c r="I42" s="1146"/>
      <c r="J42" s="1279"/>
      <c r="K42" s="1150"/>
      <c r="L42" s="1150"/>
    </row>
    <row r="43" spans="9:12" ht="12.75">
      <c r="I43" s="1146"/>
      <c r="J43" s="1279"/>
      <c r="K43" s="1152"/>
      <c r="L43" s="1150"/>
    </row>
    <row r="44" spans="9:12" ht="12.75">
      <c r="I44" s="1146"/>
      <c r="J44" s="1149"/>
      <c r="K44" s="1150"/>
      <c r="L44" s="1150"/>
    </row>
    <row r="45" spans="9:12" ht="12.75">
      <c r="I45" s="1146"/>
      <c r="J45" s="1282"/>
      <c r="K45" s="1150"/>
      <c r="L45" s="1150"/>
    </row>
    <row r="46" spans="9:12" ht="12.75">
      <c r="I46" s="1146"/>
      <c r="J46" s="1282"/>
      <c r="K46" s="1150"/>
      <c r="L46" s="1150"/>
    </row>
    <row r="47" spans="9:12" ht="12.75">
      <c r="I47" s="1146"/>
      <c r="J47" s="1149"/>
      <c r="K47" s="1150"/>
      <c r="L47" s="1150"/>
    </row>
    <row r="48" spans="9:12" ht="12.75">
      <c r="I48" s="1146"/>
      <c r="J48" s="1149"/>
      <c r="K48" s="1150"/>
      <c r="L48" s="1150"/>
    </row>
    <row r="49" spans="9:12" ht="12.75">
      <c r="I49" s="1146"/>
      <c r="J49" s="1149"/>
      <c r="K49" s="1150"/>
      <c r="L49" s="1150"/>
    </row>
    <row r="50" spans="9:10" ht="12.75">
      <c r="I50" s="1145"/>
      <c r="J50" s="1145"/>
    </row>
    <row r="51" spans="9:12" ht="12.75">
      <c r="I51" s="1153"/>
      <c r="J51" s="1149"/>
      <c r="K51" s="1154"/>
      <c r="L51" s="1150"/>
    </row>
    <row r="52" spans="9:12" ht="12.75">
      <c r="I52" s="1153"/>
      <c r="J52" s="1149"/>
      <c r="K52" s="1150"/>
      <c r="L52" s="1155"/>
    </row>
    <row r="53" spans="9:12" ht="12.75">
      <c r="I53" s="1153"/>
      <c r="J53" s="1149"/>
      <c r="K53" s="1150"/>
      <c r="L53" s="1150"/>
    </row>
    <row r="54" spans="9:12" ht="12.75">
      <c r="I54" s="1153"/>
      <c r="J54" s="1149"/>
      <c r="K54" s="1150"/>
      <c r="L54" s="1150"/>
    </row>
    <row r="55" spans="9:12" ht="12.75">
      <c r="I55" s="1153"/>
      <c r="J55" s="1149"/>
      <c r="K55" s="1150"/>
      <c r="L55" s="1150"/>
    </row>
    <row r="56" spans="9:12" ht="12.75">
      <c r="I56" s="1153"/>
      <c r="J56" s="1149"/>
      <c r="K56" s="1150"/>
      <c r="L56" s="1150"/>
    </row>
    <row r="57" spans="9:12" ht="12.75">
      <c r="I57" s="1153"/>
      <c r="J57" s="1149"/>
      <c r="K57" s="1150"/>
      <c r="L57" s="1156"/>
    </row>
    <row r="58" spans="9:10" ht="12.75">
      <c r="I58" s="1145"/>
      <c r="J58" s="1145"/>
    </row>
    <row r="59" spans="9:10" ht="12.75">
      <c r="I59" s="1145"/>
      <c r="J59" s="1145"/>
    </row>
    <row r="60" spans="9:10" ht="12.75">
      <c r="I60" s="1145"/>
      <c r="J60" s="1145"/>
    </row>
    <row r="61" spans="9:10" ht="12.75">
      <c r="I61" s="1145"/>
      <c r="J61" s="1145"/>
    </row>
  </sheetData>
  <sheetProtection/>
  <mergeCells count="14">
    <mergeCell ref="B2:F2"/>
    <mergeCell ref="B3:F3"/>
    <mergeCell ref="B7:F7"/>
    <mergeCell ref="B11:F11"/>
    <mergeCell ref="D10:E10"/>
    <mergeCell ref="E18:G18"/>
    <mergeCell ref="E17:G17"/>
    <mergeCell ref="H6:I6"/>
    <mergeCell ref="H10:I10"/>
    <mergeCell ref="H16:I16"/>
    <mergeCell ref="H17:H19"/>
    <mergeCell ref="D14:E14"/>
    <mergeCell ref="D6:E6"/>
    <mergeCell ref="E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71" customWidth="1"/>
    <col min="45" max="45" width="12.625" style="1371" customWidth="1"/>
    <col min="46" max="46" width="14.00390625" style="1143" customWidth="1"/>
    <col min="47" max="16384" width="9.125" style="5" customWidth="1"/>
  </cols>
  <sheetData>
    <row r="1" spans="1:46" s="7" customFormat="1" ht="19.5" customHeight="1" thickBot="1">
      <c r="A1" s="1781" t="s">
        <v>542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937"/>
      <c r="P1" s="1781"/>
      <c r="Q1" s="1781"/>
      <c r="R1" s="1781"/>
      <c r="S1" s="1781"/>
      <c r="T1" s="1781"/>
      <c r="U1" s="1781"/>
      <c r="V1" s="1781"/>
      <c r="AR1" s="845"/>
      <c r="AS1" s="845"/>
      <c r="AT1" s="231"/>
    </row>
    <row r="2" spans="1:46" s="7" customFormat="1" ht="19.5" customHeight="1" thickBot="1">
      <c r="A2" s="1797" t="s">
        <v>25</v>
      </c>
      <c r="B2" s="1820" t="s">
        <v>26</v>
      </c>
      <c r="C2" s="1800" t="s">
        <v>374</v>
      </c>
      <c r="D2" s="1801"/>
      <c r="E2" s="1801"/>
      <c r="F2" s="1802"/>
      <c r="G2" s="1740" t="s">
        <v>27</v>
      </c>
      <c r="H2" s="1789" t="s">
        <v>148</v>
      </c>
      <c r="I2" s="1789"/>
      <c r="J2" s="1789"/>
      <c r="K2" s="1789"/>
      <c r="L2" s="1789"/>
      <c r="M2" s="1790"/>
      <c r="N2" s="1822" t="s">
        <v>538</v>
      </c>
      <c r="O2" s="1796" t="s">
        <v>539</v>
      </c>
      <c r="P2" s="1372"/>
      <c r="Q2" s="1372"/>
      <c r="R2" s="1372"/>
      <c r="S2" s="1372"/>
      <c r="T2" s="1372"/>
      <c r="U2" s="1372"/>
      <c r="V2" s="1373"/>
      <c r="AR2" s="845"/>
      <c r="AS2" s="845"/>
      <c r="AT2" s="231"/>
    </row>
    <row r="3" spans="1:46" s="7" customFormat="1" ht="19.5" customHeight="1">
      <c r="A3" s="1798"/>
      <c r="B3" s="1787"/>
      <c r="C3" s="1803"/>
      <c r="D3" s="1804"/>
      <c r="E3" s="1804"/>
      <c r="F3" s="1805"/>
      <c r="G3" s="1741"/>
      <c r="H3" s="1744" t="s">
        <v>28</v>
      </c>
      <c r="I3" s="1787" t="s">
        <v>149</v>
      </c>
      <c r="J3" s="1830"/>
      <c r="K3" s="1830"/>
      <c r="L3" s="1830"/>
      <c r="M3" s="1782" t="s">
        <v>29</v>
      </c>
      <c r="N3" s="1935"/>
      <c r="O3" s="1796"/>
      <c r="P3" s="1380" t="s">
        <v>33</v>
      </c>
      <c r="Q3" s="1374"/>
      <c r="R3" s="1374" t="s">
        <v>34</v>
      </c>
      <c r="S3" s="1374"/>
      <c r="T3" s="1374" t="s">
        <v>35</v>
      </c>
      <c r="U3" s="1374"/>
      <c r="V3" s="1375"/>
      <c r="AR3" s="845"/>
      <c r="AS3" s="845"/>
      <c r="AT3" s="231"/>
    </row>
    <row r="4" spans="1:46" s="7" customFormat="1" ht="19.5" customHeight="1">
      <c r="A4" s="1798"/>
      <c r="B4" s="1787"/>
      <c r="C4" s="1736" t="s">
        <v>142</v>
      </c>
      <c r="D4" s="1736" t="s">
        <v>143</v>
      </c>
      <c r="E4" s="1794" t="s">
        <v>145</v>
      </c>
      <c r="F4" s="1795"/>
      <c r="G4" s="1741"/>
      <c r="H4" s="1744"/>
      <c r="I4" s="1729" t="s">
        <v>21</v>
      </c>
      <c r="J4" s="1796" t="s">
        <v>150</v>
      </c>
      <c r="K4" s="1796"/>
      <c r="L4" s="1796"/>
      <c r="M4" s="1783"/>
      <c r="N4" s="1935"/>
      <c r="O4" s="1796"/>
      <c r="P4" s="1381"/>
      <c r="Q4" s="1376"/>
      <c r="R4" s="1376"/>
      <c r="S4" s="1376"/>
      <c r="T4" s="1376"/>
      <c r="U4" s="1376"/>
      <c r="V4" s="1377"/>
      <c r="AR4" s="845"/>
      <c r="AS4" s="845"/>
      <c r="AT4" s="231"/>
    </row>
    <row r="5" spans="1:46" s="7" customFormat="1" ht="19.5" customHeight="1">
      <c r="A5" s="1798"/>
      <c r="B5" s="1787"/>
      <c r="C5" s="1744"/>
      <c r="D5" s="1744"/>
      <c r="E5" s="1791" t="s">
        <v>146</v>
      </c>
      <c r="F5" s="1738" t="s">
        <v>147</v>
      </c>
      <c r="G5" s="1742"/>
      <c r="H5" s="1744"/>
      <c r="I5" s="1730"/>
      <c r="J5" s="1736" t="s">
        <v>30</v>
      </c>
      <c r="K5" s="1736" t="s">
        <v>456</v>
      </c>
      <c r="L5" s="1736" t="s">
        <v>31</v>
      </c>
      <c r="M5" s="1784"/>
      <c r="N5" s="1935"/>
      <c r="O5" s="1796"/>
      <c r="P5" s="1382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845"/>
      <c r="AS5" s="845"/>
      <c r="AT5" s="231"/>
    </row>
    <row r="6" spans="1:46" s="7" customFormat="1" ht="19.5" customHeight="1" thickBot="1">
      <c r="A6" s="1798"/>
      <c r="B6" s="1787"/>
      <c r="C6" s="1744"/>
      <c r="D6" s="1744"/>
      <c r="E6" s="1792"/>
      <c r="F6" s="1738"/>
      <c r="G6" s="1742"/>
      <c r="H6" s="1744"/>
      <c r="I6" s="1730"/>
      <c r="J6" s="1736"/>
      <c r="K6" s="1736"/>
      <c r="L6" s="1736"/>
      <c r="M6" s="1784"/>
      <c r="N6" s="1935"/>
      <c r="O6" s="1796"/>
      <c r="P6" s="300"/>
      <c r="Q6" s="1378"/>
      <c r="R6" s="1378"/>
      <c r="S6" s="1378"/>
      <c r="T6" s="1378"/>
      <c r="U6" s="1378"/>
      <c r="V6" s="1379"/>
      <c r="AR6" s="845"/>
      <c r="AS6" s="845"/>
      <c r="AT6" s="231"/>
    </row>
    <row r="7" spans="1:46" s="7" customFormat="1" ht="22.5" customHeight="1" thickBot="1">
      <c r="A7" s="1799"/>
      <c r="B7" s="1821"/>
      <c r="C7" s="1745"/>
      <c r="D7" s="1745"/>
      <c r="E7" s="1793"/>
      <c r="F7" s="1739"/>
      <c r="G7" s="1743"/>
      <c r="H7" s="1745"/>
      <c r="I7" s="1731"/>
      <c r="J7" s="1737"/>
      <c r="K7" s="1737"/>
      <c r="L7" s="1737"/>
      <c r="M7" s="1785"/>
      <c r="N7" s="1936"/>
      <c r="O7" s="1796"/>
      <c r="P7" s="1383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47" t="s">
        <v>32</v>
      </c>
      <c r="AD7" s="1732"/>
      <c r="AE7" s="1732"/>
      <c r="AF7" s="1732" t="s">
        <v>33</v>
      </c>
      <c r="AG7" s="1732"/>
      <c r="AH7" s="1732"/>
      <c r="AI7" s="1732" t="s">
        <v>34</v>
      </c>
      <c r="AJ7" s="1732"/>
      <c r="AK7" s="1732"/>
      <c r="AL7" s="1732" t="s">
        <v>35</v>
      </c>
      <c r="AM7" s="1732"/>
      <c r="AN7" s="1746"/>
      <c r="AR7" s="845"/>
      <c r="AS7" s="845"/>
      <c r="AT7" s="231"/>
    </row>
    <row r="8" spans="1:46" s="7" customFormat="1" ht="19.5" customHeight="1">
      <c r="A8" s="1931" t="s">
        <v>540</v>
      </c>
      <c r="B8" s="1932"/>
      <c r="C8" s="1932"/>
      <c r="D8" s="1932"/>
      <c r="E8" s="1932"/>
      <c r="F8" s="1932"/>
      <c r="G8" s="1932"/>
      <c r="H8" s="1932"/>
      <c r="I8" s="1932"/>
      <c r="J8" s="1932"/>
      <c r="K8" s="1932"/>
      <c r="L8" s="1932"/>
      <c r="M8" s="1932"/>
      <c r="N8" s="1932"/>
      <c r="O8" s="1933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05"/>
      <c r="AD8" s="1687"/>
      <c r="AE8" s="1687"/>
      <c r="AF8" s="1687"/>
      <c r="AG8" s="1687"/>
      <c r="AH8" s="1687"/>
      <c r="AI8" s="1687"/>
      <c r="AJ8" s="1687"/>
      <c r="AK8" s="1687"/>
      <c r="AL8" s="1687"/>
      <c r="AM8" s="1687"/>
      <c r="AN8" s="1715"/>
      <c r="AR8" s="845"/>
      <c r="AS8" s="845"/>
      <c r="AT8" s="231"/>
    </row>
    <row r="9" spans="1:228" ht="18.75">
      <c r="A9" s="128" t="s">
        <v>156</v>
      </c>
      <c r="B9" s="54" t="s">
        <v>286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554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157</v>
      </c>
      <c r="B10" s="856" t="s">
        <v>37</v>
      </c>
      <c r="C10" s="211">
        <v>1</v>
      </c>
      <c r="D10" s="40"/>
      <c r="E10" s="40"/>
      <c r="F10" s="1016"/>
      <c r="G10" s="1075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5">
        <v>3</v>
      </c>
      <c r="O10" s="295"/>
      <c r="P10" s="845" t="b">
        <v>0</v>
      </c>
      <c r="Q10" s="845" t="b">
        <v>1</v>
      </c>
      <c r="R10" s="231" t="s">
        <v>465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545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159</v>
      </c>
      <c r="B11" s="850" t="s">
        <v>58</v>
      </c>
      <c r="C11" s="943"/>
      <c r="D11" s="55" t="s">
        <v>22</v>
      </c>
      <c r="E11" s="55"/>
      <c r="F11" s="865"/>
      <c r="G11" s="995">
        <v>4</v>
      </c>
      <c r="H11" s="952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464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546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8" t="s">
        <v>36</v>
      </c>
      <c r="C12" s="168"/>
      <c r="D12" s="21">
        <v>1</v>
      </c>
      <c r="E12" s="21"/>
      <c r="F12" s="988"/>
      <c r="G12" s="1069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547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50" t="s">
        <v>59</v>
      </c>
      <c r="C13" s="943" t="s">
        <v>22</v>
      </c>
      <c r="D13" s="55"/>
      <c r="E13" s="55"/>
      <c r="F13" s="865"/>
      <c r="G13" s="995">
        <v>5</v>
      </c>
      <c r="H13" s="952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548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50" t="s">
        <v>227</v>
      </c>
      <c r="C14" s="173">
        <v>1</v>
      </c>
      <c r="D14" s="60"/>
      <c r="E14" s="60"/>
      <c r="F14" s="577"/>
      <c r="G14" s="995">
        <v>7</v>
      </c>
      <c r="H14" s="952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466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1000" t="s">
        <v>41</v>
      </c>
      <c r="C15" s="1001"/>
      <c r="D15" s="80">
        <v>1</v>
      </c>
      <c r="E15" s="128"/>
      <c r="F15" s="991"/>
      <c r="G15" s="1002">
        <v>3</v>
      </c>
      <c r="H15" s="950">
        <v>90</v>
      </c>
      <c r="I15" s="1003">
        <v>60</v>
      </c>
      <c r="J15" s="626">
        <v>8</v>
      </c>
      <c r="K15" s="626"/>
      <c r="L15" s="626">
        <v>52</v>
      </c>
      <c r="M15" s="1004">
        <v>30</v>
      </c>
      <c r="N15" s="87">
        <v>4</v>
      </c>
      <c r="O15" s="80"/>
      <c r="P15" s="845" t="b">
        <v>0</v>
      </c>
      <c r="Q15" s="845" t="b">
        <v>1</v>
      </c>
      <c r="R15" s="1143"/>
      <c r="S15" s="980"/>
      <c r="T15" s="980"/>
      <c r="U15" s="980"/>
      <c r="V15" s="980"/>
      <c r="W15" s="980"/>
      <c r="X15" s="980"/>
      <c r="Y15" s="980"/>
      <c r="Z15" s="980"/>
      <c r="AA15" s="980"/>
      <c r="AB15" s="980"/>
      <c r="AC15" s="980"/>
      <c r="AD15" s="980"/>
      <c r="AE15" s="980"/>
      <c r="AF15" s="980"/>
      <c r="AG15" s="980"/>
      <c r="AH15" s="980"/>
      <c r="AI15" s="980"/>
      <c r="AJ15" s="980"/>
      <c r="AK15" s="980"/>
      <c r="AL15" s="980"/>
      <c r="AM15" s="980"/>
      <c r="AN15" s="980"/>
      <c r="AO15" s="980"/>
      <c r="AP15" s="980"/>
      <c r="AQ15" s="980"/>
      <c r="AR15" s="980" t="s">
        <v>463</v>
      </c>
      <c r="AS15" s="980"/>
      <c r="AT15" s="980"/>
      <c r="AU15" s="980"/>
      <c r="AV15" s="980"/>
      <c r="AW15" s="980"/>
      <c r="AX15" s="980"/>
      <c r="AY15" s="980"/>
      <c r="AZ15" s="980"/>
      <c r="BA15" s="980"/>
      <c r="BB15" s="980"/>
      <c r="BC15" s="980"/>
      <c r="BD15" s="980"/>
      <c r="BE15" s="980"/>
      <c r="BF15" s="980"/>
      <c r="BG15" s="980"/>
      <c r="BH15" s="980"/>
      <c r="BI15" s="980"/>
      <c r="BJ15" s="980"/>
      <c r="BK15" s="980"/>
      <c r="BL15" s="980"/>
      <c r="BM15" s="980"/>
      <c r="BN15" s="980"/>
      <c r="BO15" s="980"/>
      <c r="BP15" s="980"/>
      <c r="BQ15" s="980"/>
      <c r="BR15" s="980"/>
      <c r="BS15" s="980"/>
      <c r="BT15" s="980"/>
      <c r="BU15" s="980"/>
      <c r="BV15" s="980"/>
      <c r="BW15" s="980"/>
      <c r="BX15" s="980"/>
      <c r="BY15" s="980"/>
      <c r="BZ15" s="980"/>
      <c r="CA15" s="980"/>
      <c r="CB15" s="980"/>
      <c r="CC15" s="980"/>
      <c r="CD15" s="980"/>
      <c r="CE15" s="980"/>
      <c r="CF15" s="980"/>
      <c r="CG15" s="980"/>
      <c r="CH15" s="980"/>
      <c r="CI15" s="980"/>
      <c r="CJ15" s="980"/>
      <c r="CK15" s="980"/>
      <c r="CL15" s="980"/>
      <c r="CM15" s="980"/>
      <c r="CN15" s="980"/>
      <c r="CO15" s="980"/>
      <c r="CP15" s="980"/>
      <c r="CQ15" s="980"/>
      <c r="CR15" s="980"/>
      <c r="CS15" s="980"/>
      <c r="CT15" s="980"/>
      <c r="CU15" s="980"/>
      <c r="CV15" s="980"/>
      <c r="CW15" s="980"/>
      <c r="CX15" s="980"/>
      <c r="CY15" s="980"/>
      <c r="CZ15" s="980"/>
      <c r="DA15" s="980"/>
      <c r="DB15" s="980"/>
      <c r="DC15" s="980"/>
      <c r="DD15" s="980"/>
      <c r="DE15" s="980"/>
      <c r="DF15" s="980"/>
      <c r="DG15" s="980"/>
      <c r="DH15" s="980"/>
      <c r="DI15" s="980"/>
      <c r="DJ15" s="980"/>
      <c r="DK15" s="980"/>
      <c r="DL15" s="980"/>
      <c r="DM15" s="980"/>
      <c r="DN15" s="980"/>
      <c r="DO15" s="980"/>
      <c r="DP15" s="980"/>
      <c r="DQ15" s="980"/>
      <c r="DR15" s="980"/>
      <c r="DS15" s="980"/>
      <c r="DT15" s="980"/>
      <c r="DU15" s="980"/>
      <c r="DV15" s="980"/>
      <c r="DW15" s="980"/>
      <c r="DX15" s="980"/>
      <c r="DY15" s="980"/>
      <c r="DZ15" s="980"/>
      <c r="EA15" s="980"/>
      <c r="EB15" s="980"/>
      <c r="EC15" s="980"/>
      <c r="ED15" s="980"/>
      <c r="EE15" s="980"/>
      <c r="EF15" s="980"/>
      <c r="EG15" s="980"/>
      <c r="EH15" s="980"/>
      <c r="EI15" s="980"/>
      <c r="EJ15" s="980"/>
      <c r="EK15" s="980"/>
      <c r="EL15" s="980"/>
      <c r="EM15" s="980"/>
      <c r="EN15" s="980"/>
      <c r="EO15" s="980"/>
      <c r="EP15" s="980"/>
      <c r="EQ15" s="980"/>
      <c r="ER15" s="980"/>
      <c r="ES15" s="980"/>
      <c r="ET15" s="980"/>
      <c r="EU15" s="980"/>
      <c r="EV15" s="980"/>
      <c r="EW15" s="980"/>
      <c r="EX15" s="980"/>
      <c r="EY15" s="980"/>
      <c r="EZ15" s="980"/>
      <c r="FA15" s="980"/>
      <c r="FB15" s="980"/>
      <c r="FC15" s="980"/>
      <c r="FD15" s="980"/>
      <c r="FE15" s="980"/>
      <c r="FF15" s="980"/>
      <c r="FG15" s="980"/>
      <c r="FH15" s="980"/>
      <c r="FI15" s="980"/>
      <c r="FJ15" s="980"/>
      <c r="FK15" s="980"/>
      <c r="FL15" s="980"/>
      <c r="FM15" s="980"/>
      <c r="FN15" s="980"/>
      <c r="FO15" s="980"/>
      <c r="FP15" s="980"/>
      <c r="FQ15" s="980"/>
      <c r="FR15" s="980"/>
      <c r="FS15" s="980"/>
      <c r="FT15" s="980"/>
      <c r="FU15" s="980"/>
      <c r="FV15" s="980"/>
      <c r="FW15" s="980"/>
      <c r="FX15" s="980"/>
      <c r="FY15" s="980"/>
      <c r="FZ15" s="980"/>
      <c r="GA15" s="980"/>
      <c r="GB15" s="980"/>
      <c r="GC15" s="980"/>
      <c r="GD15" s="980"/>
      <c r="GE15" s="980"/>
      <c r="GF15" s="980"/>
      <c r="GG15" s="980"/>
      <c r="GH15" s="980"/>
      <c r="GI15" s="980"/>
      <c r="GJ15" s="980"/>
      <c r="GK15" s="980"/>
      <c r="GL15" s="980"/>
      <c r="GM15" s="980"/>
      <c r="GN15" s="980"/>
      <c r="GO15" s="980"/>
      <c r="GP15" s="980"/>
      <c r="GQ15" s="980"/>
      <c r="GR15" s="980"/>
      <c r="GS15" s="980"/>
      <c r="GT15" s="980"/>
      <c r="GU15" s="980"/>
      <c r="GV15" s="980"/>
      <c r="GW15" s="980"/>
      <c r="GX15" s="980"/>
      <c r="GY15" s="980"/>
      <c r="GZ15" s="980"/>
      <c r="HA15" s="980"/>
      <c r="HB15" s="980"/>
      <c r="HC15" s="980"/>
      <c r="HD15" s="980"/>
      <c r="HE15" s="980"/>
      <c r="HF15" s="980"/>
      <c r="HG15" s="980"/>
      <c r="HH15" s="980"/>
      <c r="HI15" s="980"/>
      <c r="HJ15" s="980"/>
      <c r="HK15" s="980"/>
      <c r="HL15" s="980"/>
      <c r="HM15" s="980"/>
      <c r="HN15" s="980"/>
      <c r="HO15" s="980"/>
      <c r="HP15" s="980"/>
      <c r="HQ15" s="980"/>
      <c r="HR15" s="980"/>
      <c r="HS15" s="980"/>
      <c r="HT15" s="980"/>
    </row>
    <row r="16" spans="1:228" ht="18.75">
      <c r="A16" s="494" t="s">
        <v>169</v>
      </c>
      <c r="B16" s="1384" t="s">
        <v>502</v>
      </c>
      <c r="C16" s="1347"/>
      <c r="D16" s="1348" t="s">
        <v>22</v>
      </c>
      <c r="E16" s="1348"/>
      <c r="F16" s="1349"/>
      <c r="G16" s="1067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42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1931" t="s">
        <v>541</v>
      </c>
      <c r="B19" s="1932"/>
      <c r="C19" s="1932"/>
      <c r="D19" s="1932"/>
      <c r="E19" s="1932"/>
      <c r="F19" s="1932"/>
      <c r="G19" s="1932"/>
      <c r="H19" s="1932"/>
      <c r="I19" s="1932"/>
      <c r="J19" s="1932"/>
      <c r="K19" s="1932"/>
      <c r="L19" s="1932"/>
      <c r="M19" s="1932"/>
      <c r="N19" s="1932"/>
      <c r="O19" s="1934"/>
    </row>
    <row r="20" spans="1:228" ht="28.5" customHeight="1">
      <c r="A20" s="77"/>
      <c r="B20" s="848" t="s">
        <v>522</v>
      </c>
      <c r="C20" s="168"/>
      <c r="D20" s="16" t="s">
        <v>343</v>
      </c>
      <c r="E20" s="16"/>
      <c r="F20" s="989"/>
      <c r="G20" s="1295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545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8"/>
      <c r="G21" s="1069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460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547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3"/>
      <c r="D22" s="55"/>
      <c r="E22" s="55"/>
      <c r="F22" s="865"/>
      <c r="G22" s="995">
        <v>3.5</v>
      </c>
      <c r="H22" s="952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227</v>
      </c>
      <c r="C23" s="173"/>
      <c r="D23" s="60"/>
      <c r="E23" s="60"/>
      <c r="F23" s="577"/>
      <c r="G23" s="995">
        <v>8</v>
      </c>
      <c r="H23" s="952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523</v>
      </c>
      <c r="C24" s="168" t="s">
        <v>343</v>
      </c>
      <c r="D24" s="16"/>
      <c r="E24" s="16"/>
      <c r="F24" s="989"/>
      <c r="G24" s="1295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465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5"/>
      <c r="D25" s="239"/>
      <c r="E25" s="239"/>
      <c r="F25" s="991"/>
      <c r="G25" s="995">
        <v>6</v>
      </c>
      <c r="H25" s="952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43"/>
      <c r="S25" s="980"/>
      <c r="T25" s="980"/>
      <c r="U25" s="980"/>
      <c r="V25" s="980"/>
      <c r="W25" s="980"/>
      <c r="X25" s="980"/>
      <c r="Y25" s="980"/>
      <c r="Z25" s="980"/>
      <c r="AA25" s="980"/>
      <c r="AB25" s="980"/>
      <c r="AC25" s="980"/>
      <c r="AD25" s="980"/>
      <c r="AE25" s="980"/>
      <c r="AF25" s="980"/>
      <c r="AG25" s="980"/>
      <c r="AH25" s="980"/>
      <c r="AI25" s="980"/>
      <c r="AJ25" s="980"/>
      <c r="AK25" s="980"/>
      <c r="AL25" s="980"/>
      <c r="AM25" s="980"/>
      <c r="AN25" s="980"/>
      <c r="AO25" s="980"/>
      <c r="AP25" s="980"/>
      <c r="AQ25" s="980"/>
      <c r="AR25" s="980"/>
      <c r="AS25" s="980"/>
      <c r="AT25" s="980"/>
      <c r="AU25" s="980"/>
      <c r="AV25" s="980"/>
      <c r="AW25" s="980"/>
      <c r="AX25" s="980"/>
      <c r="AY25" s="980"/>
      <c r="AZ25" s="980"/>
      <c r="BA25" s="980"/>
      <c r="BB25" s="980"/>
      <c r="BC25" s="980"/>
      <c r="BD25" s="980"/>
      <c r="BE25" s="980"/>
      <c r="BF25" s="980"/>
      <c r="BG25" s="980"/>
      <c r="BH25" s="980"/>
      <c r="BI25" s="980"/>
      <c r="BJ25" s="980"/>
      <c r="BK25" s="980"/>
      <c r="BL25" s="980"/>
      <c r="BM25" s="980"/>
      <c r="BN25" s="980"/>
      <c r="BO25" s="980"/>
      <c r="BP25" s="980"/>
      <c r="BQ25" s="980"/>
      <c r="BR25" s="980"/>
      <c r="BS25" s="980"/>
      <c r="BT25" s="980"/>
      <c r="BU25" s="980"/>
      <c r="BV25" s="980"/>
      <c r="BW25" s="980"/>
      <c r="BX25" s="980"/>
      <c r="BY25" s="980"/>
      <c r="BZ25" s="980"/>
      <c r="CA25" s="980"/>
      <c r="CB25" s="980"/>
      <c r="CC25" s="980"/>
      <c r="CD25" s="980"/>
      <c r="CE25" s="980"/>
      <c r="CF25" s="980"/>
      <c r="CG25" s="980"/>
      <c r="CH25" s="980"/>
      <c r="CI25" s="980"/>
      <c r="CJ25" s="980"/>
      <c r="CK25" s="980"/>
      <c r="CL25" s="980"/>
      <c r="CM25" s="980"/>
      <c r="CN25" s="980"/>
      <c r="CO25" s="980"/>
      <c r="CP25" s="980"/>
      <c r="CQ25" s="980"/>
      <c r="CR25" s="980"/>
      <c r="CS25" s="980"/>
      <c r="CT25" s="980"/>
      <c r="CU25" s="980"/>
      <c r="CV25" s="980"/>
      <c r="CW25" s="980"/>
      <c r="CX25" s="980"/>
      <c r="CY25" s="980"/>
      <c r="CZ25" s="980"/>
      <c r="DA25" s="980"/>
      <c r="DB25" s="980"/>
      <c r="DC25" s="980"/>
      <c r="DD25" s="980"/>
      <c r="DE25" s="980"/>
      <c r="DF25" s="980"/>
      <c r="DG25" s="980"/>
      <c r="DH25" s="980"/>
      <c r="DI25" s="980"/>
      <c r="DJ25" s="980"/>
      <c r="DK25" s="980"/>
      <c r="DL25" s="980"/>
      <c r="DM25" s="980"/>
      <c r="DN25" s="980"/>
      <c r="DO25" s="980"/>
      <c r="DP25" s="980"/>
      <c r="DQ25" s="980"/>
      <c r="DR25" s="980"/>
      <c r="DS25" s="980"/>
      <c r="DT25" s="980"/>
      <c r="DU25" s="980"/>
      <c r="DV25" s="980"/>
      <c r="DW25" s="980"/>
      <c r="DX25" s="980"/>
      <c r="DY25" s="980"/>
      <c r="DZ25" s="980"/>
      <c r="EA25" s="980"/>
      <c r="EB25" s="980"/>
      <c r="EC25" s="980"/>
      <c r="ED25" s="980"/>
      <c r="EE25" s="980"/>
      <c r="EF25" s="980"/>
      <c r="EG25" s="980"/>
      <c r="EH25" s="980"/>
      <c r="EI25" s="980"/>
      <c r="EJ25" s="980"/>
      <c r="EK25" s="980"/>
      <c r="EL25" s="980"/>
      <c r="EM25" s="980"/>
      <c r="EN25" s="980"/>
      <c r="EO25" s="980"/>
      <c r="EP25" s="980"/>
      <c r="EQ25" s="980"/>
      <c r="ER25" s="980"/>
      <c r="ES25" s="980"/>
      <c r="ET25" s="980"/>
      <c r="EU25" s="980"/>
      <c r="EV25" s="980"/>
      <c r="EW25" s="980"/>
      <c r="EX25" s="980"/>
      <c r="EY25" s="980"/>
      <c r="EZ25" s="980"/>
      <c r="FA25" s="980"/>
      <c r="FB25" s="980"/>
      <c r="FC25" s="980"/>
      <c r="FD25" s="980"/>
      <c r="FE25" s="980"/>
      <c r="FF25" s="980"/>
      <c r="FG25" s="980"/>
      <c r="FH25" s="980"/>
      <c r="FI25" s="980"/>
      <c r="FJ25" s="980"/>
      <c r="FK25" s="980"/>
      <c r="FL25" s="980"/>
      <c r="FM25" s="980"/>
      <c r="FN25" s="980"/>
      <c r="FO25" s="980"/>
      <c r="FP25" s="980"/>
      <c r="FQ25" s="980"/>
      <c r="FR25" s="980"/>
      <c r="FS25" s="980"/>
      <c r="FT25" s="980"/>
      <c r="FU25" s="980"/>
      <c r="FV25" s="980"/>
      <c r="FW25" s="980"/>
      <c r="FX25" s="980"/>
      <c r="FY25" s="980"/>
      <c r="FZ25" s="980"/>
      <c r="GA25" s="980"/>
      <c r="GB25" s="980"/>
      <c r="GC25" s="980"/>
      <c r="GD25" s="980"/>
      <c r="GE25" s="980"/>
      <c r="GF25" s="980"/>
      <c r="GG25" s="980"/>
      <c r="GH25" s="980"/>
      <c r="GI25" s="980"/>
      <c r="GJ25" s="980"/>
      <c r="GK25" s="980"/>
      <c r="GL25" s="980"/>
      <c r="GM25" s="980"/>
      <c r="GN25" s="980"/>
      <c r="GO25" s="980"/>
      <c r="GP25" s="980"/>
      <c r="GQ25" s="980"/>
      <c r="GR25" s="980"/>
      <c r="GS25" s="980"/>
      <c r="GT25" s="980"/>
      <c r="GU25" s="980"/>
      <c r="GV25" s="980"/>
      <c r="GW25" s="980"/>
      <c r="GX25" s="980"/>
      <c r="GY25" s="980"/>
      <c r="GZ25" s="980"/>
      <c r="HA25" s="980"/>
      <c r="HB25" s="980"/>
      <c r="HC25" s="980"/>
      <c r="HD25" s="980"/>
      <c r="HE25" s="980"/>
      <c r="HF25" s="980"/>
      <c r="HG25" s="980"/>
      <c r="HH25" s="980"/>
      <c r="HI25" s="980"/>
      <c r="HJ25" s="980"/>
      <c r="HK25" s="980"/>
      <c r="HL25" s="980"/>
      <c r="HM25" s="980"/>
      <c r="HN25" s="980"/>
      <c r="HO25" s="980"/>
      <c r="HP25" s="980"/>
      <c r="HQ25" s="980"/>
      <c r="HR25" s="980"/>
      <c r="HS25" s="980"/>
      <c r="HT25" s="980"/>
    </row>
    <row r="26" spans="1:228" ht="24" customHeight="1">
      <c r="A26" s="606"/>
      <c r="B26" s="1000" t="s">
        <v>41</v>
      </c>
      <c r="C26" s="1001"/>
      <c r="D26" s="21"/>
      <c r="E26" s="128"/>
      <c r="F26" s="991"/>
      <c r="G26" s="995">
        <v>3</v>
      </c>
      <c r="H26" s="938">
        <v>90</v>
      </c>
      <c r="I26" s="1005">
        <v>72</v>
      </c>
      <c r="J26" s="58"/>
      <c r="K26" s="58"/>
      <c r="L26" s="58">
        <v>36</v>
      </c>
      <c r="M26" s="1006">
        <v>18</v>
      </c>
      <c r="N26" s="80">
        <v>4</v>
      </c>
      <c r="O26" s="580"/>
      <c r="P26" s="845" t="b">
        <v>1</v>
      </c>
      <c r="Q26" s="845" t="b">
        <v>0</v>
      </c>
      <c r="R26" s="1143"/>
      <c r="S26" s="980"/>
      <c r="T26" s="980"/>
      <c r="U26" s="980"/>
      <c r="V26" s="980"/>
      <c r="W26" s="980"/>
      <c r="X26" s="980"/>
      <c r="Y26" s="980"/>
      <c r="Z26" s="980"/>
      <c r="AA26" s="980"/>
      <c r="AB26" s="980"/>
      <c r="AC26" s="980"/>
      <c r="AD26" s="980"/>
      <c r="AE26" s="980"/>
      <c r="AF26" s="980"/>
      <c r="AG26" s="980"/>
      <c r="AH26" s="980"/>
      <c r="AI26" s="980"/>
      <c r="AJ26" s="980"/>
      <c r="AK26" s="980"/>
      <c r="AL26" s="980"/>
      <c r="AM26" s="980"/>
      <c r="AN26" s="980"/>
      <c r="AO26" s="980"/>
      <c r="AP26" s="980"/>
      <c r="AQ26" s="980"/>
      <c r="AR26" s="980"/>
      <c r="AS26" s="980"/>
      <c r="AT26" s="980"/>
      <c r="AU26" s="980"/>
      <c r="AV26" s="980"/>
      <c r="AW26" s="980"/>
      <c r="AX26" s="980"/>
      <c r="AY26" s="980"/>
      <c r="AZ26" s="980"/>
      <c r="BA26" s="980"/>
      <c r="BB26" s="980"/>
      <c r="BC26" s="980"/>
      <c r="BD26" s="980"/>
      <c r="BE26" s="980"/>
      <c r="BF26" s="980"/>
      <c r="BG26" s="980"/>
      <c r="BH26" s="980"/>
      <c r="BI26" s="980"/>
      <c r="BJ26" s="980"/>
      <c r="BK26" s="980"/>
      <c r="BL26" s="980"/>
      <c r="BM26" s="980"/>
      <c r="BN26" s="980"/>
      <c r="BO26" s="980"/>
      <c r="BP26" s="980"/>
      <c r="BQ26" s="980"/>
      <c r="BR26" s="980"/>
      <c r="BS26" s="980"/>
      <c r="BT26" s="980"/>
      <c r="BU26" s="980"/>
      <c r="BV26" s="980"/>
      <c r="BW26" s="980"/>
      <c r="BX26" s="980"/>
      <c r="BY26" s="980"/>
      <c r="BZ26" s="980"/>
      <c r="CA26" s="980"/>
      <c r="CB26" s="980"/>
      <c r="CC26" s="980"/>
      <c r="CD26" s="980"/>
      <c r="CE26" s="980"/>
      <c r="CF26" s="980"/>
      <c r="CG26" s="980"/>
      <c r="CH26" s="980"/>
      <c r="CI26" s="980"/>
      <c r="CJ26" s="980"/>
      <c r="CK26" s="980"/>
      <c r="CL26" s="980"/>
      <c r="CM26" s="980"/>
      <c r="CN26" s="980"/>
      <c r="CO26" s="980"/>
      <c r="CP26" s="980"/>
      <c r="CQ26" s="980"/>
      <c r="CR26" s="980"/>
      <c r="CS26" s="980"/>
      <c r="CT26" s="980"/>
      <c r="CU26" s="980"/>
      <c r="CV26" s="980"/>
      <c r="CW26" s="980"/>
      <c r="CX26" s="980"/>
      <c r="CY26" s="980"/>
      <c r="CZ26" s="980"/>
      <c r="DA26" s="980"/>
      <c r="DB26" s="980"/>
      <c r="DC26" s="980"/>
      <c r="DD26" s="980"/>
      <c r="DE26" s="980"/>
      <c r="DF26" s="980"/>
      <c r="DG26" s="980"/>
      <c r="DH26" s="980"/>
      <c r="DI26" s="980"/>
      <c r="DJ26" s="980"/>
      <c r="DK26" s="980"/>
      <c r="DL26" s="980"/>
      <c r="DM26" s="980"/>
      <c r="DN26" s="980"/>
      <c r="DO26" s="980"/>
      <c r="DP26" s="980"/>
      <c r="DQ26" s="980"/>
      <c r="DR26" s="980"/>
      <c r="DS26" s="980"/>
      <c r="DT26" s="980"/>
      <c r="DU26" s="980"/>
      <c r="DV26" s="980"/>
      <c r="DW26" s="980"/>
      <c r="DX26" s="980"/>
      <c r="DY26" s="980"/>
      <c r="DZ26" s="980"/>
      <c r="EA26" s="980"/>
      <c r="EB26" s="980"/>
      <c r="EC26" s="980"/>
      <c r="ED26" s="980"/>
      <c r="EE26" s="980"/>
      <c r="EF26" s="980"/>
      <c r="EG26" s="980"/>
      <c r="EH26" s="980"/>
      <c r="EI26" s="980"/>
      <c r="EJ26" s="980"/>
      <c r="EK26" s="980"/>
      <c r="EL26" s="980"/>
      <c r="EM26" s="980"/>
      <c r="EN26" s="980"/>
      <c r="EO26" s="980"/>
      <c r="EP26" s="980"/>
      <c r="EQ26" s="980"/>
      <c r="ER26" s="980"/>
      <c r="ES26" s="980"/>
      <c r="ET26" s="980"/>
      <c r="EU26" s="980"/>
      <c r="EV26" s="980"/>
      <c r="EW26" s="980"/>
      <c r="EX26" s="980"/>
      <c r="EY26" s="980"/>
      <c r="EZ26" s="980"/>
      <c r="FA26" s="980"/>
      <c r="FB26" s="980"/>
      <c r="FC26" s="980"/>
      <c r="FD26" s="980"/>
      <c r="FE26" s="980"/>
      <c r="FF26" s="980"/>
      <c r="FG26" s="980"/>
      <c r="FH26" s="980"/>
      <c r="FI26" s="980"/>
      <c r="FJ26" s="980"/>
      <c r="FK26" s="980"/>
      <c r="FL26" s="980"/>
      <c r="FM26" s="980"/>
      <c r="FN26" s="980"/>
      <c r="FO26" s="980"/>
      <c r="FP26" s="980"/>
      <c r="FQ26" s="980"/>
      <c r="FR26" s="980"/>
      <c r="FS26" s="980"/>
      <c r="FT26" s="980"/>
      <c r="FU26" s="980"/>
      <c r="FV26" s="980"/>
      <c r="FW26" s="980"/>
      <c r="FX26" s="980"/>
      <c r="FY26" s="980"/>
      <c r="FZ26" s="980"/>
      <c r="GA26" s="980"/>
      <c r="GB26" s="980"/>
      <c r="GC26" s="980"/>
      <c r="GD26" s="980"/>
      <c r="GE26" s="980"/>
      <c r="GF26" s="980"/>
      <c r="GG26" s="980"/>
      <c r="GH26" s="980"/>
      <c r="GI26" s="980"/>
      <c r="GJ26" s="980"/>
      <c r="GK26" s="980"/>
      <c r="GL26" s="980"/>
      <c r="GM26" s="980"/>
      <c r="GN26" s="980"/>
      <c r="GO26" s="980"/>
      <c r="GP26" s="980"/>
      <c r="GQ26" s="980"/>
      <c r="GR26" s="980"/>
      <c r="GS26" s="980"/>
      <c r="GT26" s="980"/>
      <c r="GU26" s="980"/>
      <c r="GV26" s="980"/>
      <c r="GW26" s="980"/>
      <c r="GX26" s="980"/>
      <c r="GY26" s="980"/>
      <c r="GZ26" s="980"/>
      <c r="HA26" s="980"/>
      <c r="HB26" s="980"/>
      <c r="HC26" s="980"/>
      <c r="HD26" s="980"/>
      <c r="HE26" s="980"/>
      <c r="HF26" s="980"/>
      <c r="HG26" s="980"/>
      <c r="HH26" s="980"/>
      <c r="HI26" s="980"/>
      <c r="HJ26" s="980"/>
      <c r="HK26" s="980"/>
      <c r="HL26" s="980"/>
      <c r="HM26" s="980"/>
      <c r="HN26" s="980"/>
      <c r="HO26" s="980"/>
      <c r="HP26" s="980"/>
      <c r="HQ26" s="980"/>
      <c r="HR26" s="980"/>
      <c r="HS26" s="980"/>
      <c r="HT26" s="980"/>
    </row>
    <row r="27" ht="19.5" thickBot="1"/>
    <row r="28" spans="1:228" ht="18.75">
      <c r="A28" s="1931" t="s">
        <v>543</v>
      </c>
      <c r="B28" s="1932"/>
      <c r="C28" s="1932"/>
      <c r="D28" s="1932"/>
      <c r="E28" s="1932"/>
      <c r="F28" s="1932"/>
      <c r="G28" s="1932"/>
      <c r="H28" s="1932"/>
      <c r="I28" s="1932"/>
      <c r="J28" s="1932"/>
      <c r="K28" s="1932"/>
      <c r="L28" s="1932"/>
      <c r="M28" s="1932"/>
      <c r="N28" s="1932"/>
      <c r="O28" s="1934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8"/>
      <c r="G29" s="1069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460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3" t="s">
        <v>23</v>
      </c>
      <c r="D30" s="55"/>
      <c r="E30" s="55"/>
      <c r="F30" s="865"/>
      <c r="G30" s="995">
        <v>3.5</v>
      </c>
      <c r="H30" s="952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227</v>
      </c>
      <c r="C31" s="173">
        <v>2</v>
      </c>
      <c r="D31" s="60"/>
      <c r="E31" s="60"/>
      <c r="F31" s="577"/>
      <c r="G31" s="995">
        <v>8</v>
      </c>
      <c r="H31" s="952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20"/>
      <c r="C32" s="1321"/>
      <c r="D32" s="356"/>
      <c r="E32" s="356"/>
      <c r="F32" s="1322"/>
      <c r="G32" s="1323"/>
      <c r="H32" s="1328"/>
      <c r="I32" s="356"/>
      <c r="J32" s="356"/>
      <c r="K32" s="356"/>
      <c r="L32" s="356"/>
      <c r="M32" s="1325"/>
      <c r="N32" s="1327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5">
        <v>2</v>
      </c>
      <c r="D33" s="239"/>
      <c r="E33" s="239"/>
      <c r="F33" s="991"/>
      <c r="G33" s="995">
        <v>6</v>
      </c>
      <c r="H33" s="952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43"/>
      <c r="S33" s="980"/>
      <c r="T33" s="980"/>
      <c r="U33" s="980"/>
      <c r="V33" s="980"/>
      <c r="W33" s="980"/>
      <c r="X33" s="980"/>
      <c r="Y33" s="980"/>
      <c r="Z33" s="980"/>
      <c r="AA33" s="980"/>
      <c r="AB33" s="980"/>
      <c r="AC33" s="980"/>
      <c r="AD33" s="980"/>
      <c r="AE33" s="980"/>
      <c r="AF33" s="980"/>
      <c r="AG33" s="980"/>
      <c r="AH33" s="980"/>
      <c r="AI33" s="980"/>
      <c r="AJ33" s="980"/>
      <c r="AK33" s="980"/>
      <c r="AL33" s="980"/>
      <c r="AM33" s="980"/>
      <c r="AN33" s="980"/>
      <c r="AO33" s="980"/>
      <c r="AP33" s="980"/>
      <c r="AQ33" s="980"/>
      <c r="AR33" s="980"/>
      <c r="AS33" s="980"/>
      <c r="AT33" s="980"/>
      <c r="AU33" s="980"/>
      <c r="AV33" s="980"/>
      <c r="AW33" s="980"/>
      <c r="AX33" s="980"/>
      <c r="AY33" s="980"/>
      <c r="AZ33" s="980"/>
      <c r="BA33" s="980"/>
      <c r="BB33" s="980"/>
      <c r="BC33" s="980"/>
      <c r="BD33" s="980"/>
      <c r="BE33" s="980"/>
      <c r="BF33" s="980"/>
      <c r="BG33" s="980"/>
      <c r="BH33" s="980"/>
      <c r="BI33" s="980"/>
      <c r="BJ33" s="980"/>
      <c r="BK33" s="980"/>
      <c r="BL33" s="980"/>
      <c r="BM33" s="980"/>
      <c r="BN33" s="980"/>
      <c r="BO33" s="980"/>
      <c r="BP33" s="980"/>
      <c r="BQ33" s="980"/>
      <c r="BR33" s="980"/>
      <c r="BS33" s="980"/>
      <c r="BT33" s="980"/>
      <c r="BU33" s="980"/>
      <c r="BV33" s="980"/>
      <c r="BW33" s="980"/>
      <c r="BX33" s="980"/>
      <c r="BY33" s="980"/>
      <c r="BZ33" s="980"/>
      <c r="CA33" s="980"/>
      <c r="CB33" s="980"/>
      <c r="CC33" s="980"/>
      <c r="CD33" s="980"/>
      <c r="CE33" s="980"/>
      <c r="CF33" s="980"/>
      <c r="CG33" s="980"/>
      <c r="CH33" s="980"/>
      <c r="CI33" s="980"/>
      <c r="CJ33" s="980"/>
      <c r="CK33" s="980"/>
      <c r="CL33" s="980"/>
      <c r="CM33" s="980"/>
      <c r="CN33" s="980"/>
      <c r="CO33" s="980"/>
      <c r="CP33" s="980"/>
      <c r="CQ33" s="980"/>
      <c r="CR33" s="980"/>
      <c r="CS33" s="980"/>
      <c r="CT33" s="980"/>
      <c r="CU33" s="980"/>
      <c r="CV33" s="980"/>
      <c r="CW33" s="980"/>
      <c r="CX33" s="980"/>
      <c r="CY33" s="980"/>
      <c r="CZ33" s="980"/>
      <c r="DA33" s="980"/>
      <c r="DB33" s="980"/>
      <c r="DC33" s="980"/>
      <c r="DD33" s="980"/>
      <c r="DE33" s="980"/>
      <c r="DF33" s="980"/>
      <c r="DG33" s="980"/>
      <c r="DH33" s="980"/>
      <c r="DI33" s="980"/>
      <c r="DJ33" s="980"/>
      <c r="DK33" s="980"/>
      <c r="DL33" s="980"/>
      <c r="DM33" s="980"/>
      <c r="DN33" s="980"/>
      <c r="DO33" s="980"/>
      <c r="DP33" s="980"/>
      <c r="DQ33" s="980"/>
      <c r="DR33" s="980"/>
      <c r="DS33" s="980"/>
      <c r="DT33" s="980"/>
      <c r="DU33" s="980"/>
      <c r="DV33" s="980"/>
      <c r="DW33" s="980"/>
      <c r="DX33" s="980"/>
      <c r="DY33" s="980"/>
      <c r="DZ33" s="980"/>
      <c r="EA33" s="980"/>
      <c r="EB33" s="980"/>
      <c r="EC33" s="980"/>
      <c r="ED33" s="980"/>
      <c r="EE33" s="980"/>
      <c r="EF33" s="980"/>
      <c r="EG33" s="980"/>
      <c r="EH33" s="980"/>
      <c r="EI33" s="980"/>
      <c r="EJ33" s="980"/>
      <c r="EK33" s="980"/>
      <c r="EL33" s="980"/>
      <c r="EM33" s="980"/>
      <c r="EN33" s="980"/>
      <c r="EO33" s="980"/>
      <c r="EP33" s="980"/>
      <c r="EQ33" s="980"/>
      <c r="ER33" s="980"/>
      <c r="ES33" s="980"/>
      <c r="ET33" s="980"/>
      <c r="EU33" s="980"/>
      <c r="EV33" s="980"/>
      <c r="EW33" s="980"/>
      <c r="EX33" s="980"/>
      <c r="EY33" s="980"/>
      <c r="EZ33" s="980"/>
      <c r="FA33" s="980"/>
      <c r="FB33" s="980"/>
      <c r="FC33" s="980"/>
      <c r="FD33" s="980"/>
      <c r="FE33" s="980"/>
      <c r="FF33" s="980"/>
      <c r="FG33" s="980"/>
      <c r="FH33" s="980"/>
      <c r="FI33" s="980"/>
      <c r="FJ33" s="980"/>
      <c r="FK33" s="980"/>
      <c r="FL33" s="980"/>
      <c r="FM33" s="980"/>
      <c r="FN33" s="980"/>
      <c r="FO33" s="980"/>
      <c r="FP33" s="980"/>
      <c r="FQ33" s="980"/>
      <c r="FR33" s="980"/>
      <c r="FS33" s="980"/>
      <c r="FT33" s="980"/>
      <c r="FU33" s="980"/>
      <c r="FV33" s="980"/>
      <c r="FW33" s="980"/>
      <c r="FX33" s="980"/>
      <c r="FY33" s="980"/>
      <c r="FZ33" s="980"/>
      <c r="GA33" s="980"/>
      <c r="GB33" s="980"/>
      <c r="GC33" s="980"/>
      <c r="GD33" s="980"/>
      <c r="GE33" s="980"/>
      <c r="GF33" s="980"/>
      <c r="GG33" s="980"/>
      <c r="GH33" s="980"/>
      <c r="GI33" s="980"/>
      <c r="GJ33" s="980"/>
      <c r="GK33" s="980"/>
      <c r="GL33" s="980"/>
      <c r="GM33" s="980"/>
      <c r="GN33" s="980"/>
      <c r="GO33" s="980"/>
      <c r="GP33" s="980"/>
      <c r="GQ33" s="980"/>
      <c r="GR33" s="980"/>
      <c r="GS33" s="980"/>
      <c r="GT33" s="980"/>
      <c r="GU33" s="980"/>
      <c r="GV33" s="980"/>
      <c r="GW33" s="980"/>
      <c r="GX33" s="980"/>
      <c r="GY33" s="980"/>
      <c r="GZ33" s="980"/>
      <c r="HA33" s="980"/>
      <c r="HB33" s="980"/>
      <c r="HC33" s="980"/>
      <c r="HD33" s="980"/>
      <c r="HE33" s="980"/>
      <c r="HF33" s="980"/>
      <c r="HG33" s="980"/>
      <c r="HH33" s="980"/>
      <c r="HI33" s="980"/>
      <c r="HJ33" s="980"/>
      <c r="HK33" s="980"/>
      <c r="HL33" s="980"/>
      <c r="HM33" s="980"/>
      <c r="HN33" s="980"/>
      <c r="HO33" s="980"/>
      <c r="HP33" s="980"/>
      <c r="HQ33" s="980"/>
      <c r="HR33" s="980"/>
      <c r="HS33" s="980"/>
      <c r="HT33" s="980"/>
    </row>
    <row r="34" spans="1:228" ht="33.75" customHeight="1" thickBot="1">
      <c r="A34" s="606"/>
      <c r="B34" s="1000" t="s">
        <v>41</v>
      </c>
      <c r="C34" s="1001"/>
      <c r="D34" s="21">
        <v>2</v>
      </c>
      <c r="E34" s="128"/>
      <c r="F34" s="991"/>
      <c r="G34" s="995">
        <v>3</v>
      </c>
      <c r="H34" s="938">
        <v>90</v>
      </c>
      <c r="I34" s="1005">
        <v>72</v>
      </c>
      <c r="J34" s="58"/>
      <c r="K34" s="58"/>
      <c r="L34" s="58">
        <v>36</v>
      </c>
      <c r="M34" s="1006">
        <v>18</v>
      </c>
      <c r="N34" s="80">
        <v>4</v>
      </c>
      <c r="O34" s="580"/>
      <c r="P34" s="845" t="b">
        <v>1</v>
      </c>
      <c r="Q34" s="845" t="b">
        <v>0</v>
      </c>
      <c r="R34" s="1143"/>
      <c r="S34" s="980"/>
      <c r="T34" s="980"/>
      <c r="U34" s="980"/>
      <c r="V34" s="980"/>
      <c r="W34" s="980"/>
      <c r="X34" s="980"/>
      <c r="Y34" s="980"/>
      <c r="Z34" s="980"/>
      <c r="AA34" s="980"/>
      <c r="AB34" s="980"/>
      <c r="AC34" s="980"/>
      <c r="AD34" s="980"/>
      <c r="AE34" s="980"/>
      <c r="AF34" s="980"/>
      <c r="AG34" s="980"/>
      <c r="AH34" s="980"/>
      <c r="AI34" s="980"/>
      <c r="AJ34" s="980"/>
      <c r="AK34" s="980"/>
      <c r="AL34" s="980"/>
      <c r="AM34" s="980"/>
      <c r="AN34" s="980"/>
      <c r="AO34" s="980"/>
      <c r="AP34" s="980"/>
      <c r="AQ34" s="980"/>
      <c r="AR34" s="980"/>
      <c r="AS34" s="980"/>
      <c r="AT34" s="980"/>
      <c r="AU34" s="980"/>
      <c r="AV34" s="980"/>
      <c r="AW34" s="980"/>
      <c r="AX34" s="980"/>
      <c r="AY34" s="980"/>
      <c r="AZ34" s="980"/>
      <c r="BA34" s="980"/>
      <c r="BB34" s="980"/>
      <c r="BC34" s="980"/>
      <c r="BD34" s="980"/>
      <c r="BE34" s="980"/>
      <c r="BF34" s="980"/>
      <c r="BG34" s="980"/>
      <c r="BH34" s="980"/>
      <c r="BI34" s="980"/>
      <c r="BJ34" s="980"/>
      <c r="BK34" s="980"/>
      <c r="BL34" s="980"/>
      <c r="BM34" s="980"/>
      <c r="BN34" s="980"/>
      <c r="BO34" s="980"/>
      <c r="BP34" s="980"/>
      <c r="BQ34" s="980"/>
      <c r="BR34" s="980"/>
      <c r="BS34" s="980"/>
      <c r="BT34" s="980"/>
      <c r="BU34" s="980"/>
      <c r="BV34" s="980"/>
      <c r="BW34" s="980"/>
      <c r="BX34" s="980"/>
      <c r="BY34" s="980"/>
      <c r="BZ34" s="980"/>
      <c r="CA34" s="980"/>
      <c r="CB34" s="980"/>
      <c r="CC34" s="980"/>
      <c r="CD34" s="980"/>
      <c r="CE34" s="980"/>
      <c r="CF34" s="980"/>
      <c r="CG34" s="980"/>
      <c r="CH34" s="980"/>
      <c r="CI34" s="980"/>
      <c r="CJ34" s="980"/>
      <c r="CK34" s="980"/>
      <c r="CL34" s="980"/>
      <c r="CM34" s="980"/>
      <c r="CN34" s="980"/>
      <c r="CO34" s="980"/>
      <c r="CP34" s="980"/>
      <c r="CQ34" s="980"/>
      <c r="CR34" s="980"/>
      <c r="CS34" s="980"/>
      <c r="CT34" s="980"/>
      <c r="CU34" s="980"/>
      <c r="CV34" s="980"/>
      <c r="CW34" s="980"/>
      <c r="CX34" s="980"/>
      <c r="CY34" s="980"/>
      <c r="CZ34" s="980"/>
      <c r="DA34" s="980"/>
      <c r="DB34" s="980"/>
      <c r="DC34" s="980"/>
      <c r="DD34" s="980"/>
      <c r="DE34" s="980"/>
      <c r="DF34" s="980"/>
      <c r="DG34" s="980"/>
      <c r="DH34" s="980"/>
      <c r="DI34" s="980"/>
      <c r="DJ34" s="980"/>
      <c r="DK34" s="980"/>
      <c r="DL34" s="980"/>
      <c r="DM34" s="980"/>
      <c r="DN34" s="980"/>
      <c r="DO34" s="980"/>
      <c r="DP34" s="980"/>
      <c r="DQ34" s="980"/>
      <c r="DR34" s="980"/>
      <c r="DS34" s="980"/>
      <c r="DT34" s="980"/>
      <c r="DU34" s="980"/>
      <c r="DV34" s="980"/>
      <c r="DW34" s="980"/>
      <c r="DX34" s="980"/>
      <c r="DY34" s="980"/>
      <c r="DZ34" s="980"/>
      <c r="EA34" s="980"/>
      <c r="EB34" s="980"/>
      <c r="EC34" s="980"/>
      <c r="ED34" s="980"/>
      <c r="EE34" s="980"/>
      <c r="EF34" s="980"/>
      <c r="EG34" s="980"/>
      <c r="EH34" s="980"/>
      <c r="EI34" s="980"/>
      <c r="EJ34" s="980"/>
      <c r="EK34" s="980"/>
      <c r="EL34" s="980"/>
      <c r="EM34" s="980"/>
      <c r="EN34" s="980"/>
      <c r="EO34" s="980"/>
      <c r="EP34" s="980"/>
      <c r="EQ34" s="980"/>
      <c r="ER34" s="980"/>
      <c r="ES34" s="980"/>
      <c r="ET34" s="980"/>
      <c r="EU34" s="980"/>
      <c r="EV34" s="980"/>
      <c r="EW34" s="980"/>
      <c r="EX34" s="980"/>
      <c r="EY34" s="980"/>
      <c r="EZ34" s="980"/>
      <c r="FA34" s="980"/>
      <c r="FB34" s="980"/>
      <c r="FC34" s="980"/>
      <c r="FD34" s="980"/>
      <c r="FE34" s="980"/>
      <c r="FF34" s="980"/>
      <c r="FG34" s="980"/>
      <c r="FH34" s="980"/>
      <c r="FI34" s="980"/>
      <c r="FJ34" s="980"/>
      <c r="FK34" s="980"/>
      <c r="FL34" s="980"/>
      <c r="FM34" s="980"/>
      <c r="FN34" s="980"/>
      <c r="FO34" s="980"/>
      <c r="FP34" s="980"/>
      <c r="FQ34" s="980"/>
      <c r="FR34" s="980"/>
      <c r="FS34" s="980"/>
      <c r="FT34" s="980"/>
      <c r="FU34" s="980"/>
      <c r="FV34" s="980"/>
      <c r="FW34" s="980"/>
      <c r="FX34" s="980"/>
      <c r="FY34" s="980"/>
      <c r="FZ34" s="980"/>
      <c r="GA34" s="980"/>
      <c r="GB34" s="980"/>
      <c r="GC34" s="980"/>
      <c r="GD34" s="980"/>
      <c r="GE34" s="980"/>
      <c r="GF34" s="980"/>
      <c r="GG34" s="980"/>
      <c r="GH34" s="980"/>
      <c r="GI34" s="980"/>
      <c r="GJ34" s="980"/>
      <c r="GK34" s="980"/>
      <c r="GL34" s="980"/>
      <c r="GM34" s="980"/>
      <c r="GN34" s="980"/>
      <c r="GO34" s="980"/>
      <c r="GP34" s="980"/>
      <c r="GQ34" s="980"/>
      <c r="GR34" s="980"/>
      <c r="GS34" s="980"/>
      <c r="GT34" s="980"/>
      <c r="GU34" s="980"/>
      <c r="GV34" s="980"/>
      <c r="GW34" s="980"/>
      <c r="GX34" s="980"/>
      <c r="GY34" s="980"/>
      <c r="GZ34" s="980"/>
      <c r="HA34" s="980"/>
      <c r="HB34" s="980"/>
      <c r="HC34" s="980"/>
      <c r="HD34" s="980"/>
      <c r="HE34" s="980"/>
      <c r="HF34" s="980"/>
      <c r="HG34" s="980"/>
      <c r="HH34" s="980"/>
      <c r="HI34" s="980"/>
      <c r="HJ34" s="980"/>
      <c r="HK34" s="980"/>
      <c r="HL34" s="980"/>
      <c r="HM34" s="980"/>
      <c r="HN34" s="980"/>
      <c r="HO34" s="980"/>
      <c r="HP34" s="980"/>
      <c r="HQ34" s="980"/>
      <c r="HR34" s="980"/>
      <c r="HS34" s="980"/>
      <c r="HT34" s="980"/>
    </row>
    <row r="35" ht="18.75">
      <c r="B35" s="857" t="s">
        <v>89</v>
      </c>
    </row>
  </sheetData>
  <sheetProtection/>
  <mergeCells count="28"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8:O8"/>
    <mergeCell ref="A19:O19"/>
    <mergeCell ref="A28:O28"/>
    <mergeCell ref="AF7:AH8"/>
    <mergeCell ref="C4:C7"/>
    <mergeCell ref="D4:D7"/>
    <mergeCell ref="E4:F4"/>
    <mergeCell ref="E5:E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2"/>
  <sheetViews>
    <sheetView view="pageBreakPreview" zoomScale="70" zoomScaleNormal="72" zoomScaleSheetLayoutView="70" zoomScalePageLayoutView="0" workbookViewId="0" topLeftCell="A1">
      <pane ySplit="8" topLeftCell="A18" activePane="bottomLeft" state="frozen"/>
      <selection pane="topLeft" activeCell="F1" sqref="F1"/>
      <selection pane="bottomLeft" activeCell="C25" sqref="C25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4.00390625" style="1143" customWidth="1"/>
    <col min="45" max="16384" width="9.125" style="5" customWidth="1"/>
  </cols>
  <sheetData>
    <row r="1" spans="1:44" s="7" customFormat="1" ht="19.5" customHeight="1" thickBot="1">
      <c r="A1" s="1781" t="s">
        <v>524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781"/>
      <c r="P1" s="1781"/>
      <c r="Q1" s="1781"/>
      <c r="R1" s="1781"/>
      <c r="S1" s="1781"/>
      <c r="T1" s="1781"/>
      <c r="U1" s="1781"/>
      <c r="V1" s="1781"/>
      <c r="AR1" s="231"/>
    </row>
    <row r="2" spans="1:44" s="7" customFormat="1" ht="19.5" customHeight="1" thickBot="1">
      <c r="A2" s="1797" t="s">
        <v>25</v>
      </c>
      <c r="B2" s="1820" t="s">
        <v>26</v>
      </c>
      <c r="C2" s="1800" t="s">
        <v>374</v>
      </c>
      <c r="D2" s="1801"/>
      <c r="E2" s="1801"/>
      <c r="F2" s="1802"/>
      <c r="G2" s="1740" t="s">
        <v>27</v>
      </c>
      <c r="H2" s="1789" t="s">
        <v>148</v>
      </c>
      <c r="I2" s="1789"/>
      <c r="J2" s="1789"/>
      <c r="K2" s="1789"/>
      <c r="L2" s="1789"/>
      <c r="M2" s="1790"/>
      <c r="N2" s="1822" t="s">
        <v>351</v>
      </c>
      <c r="O2" s="1823"/>
      <c r="P2" s="1823"/>
      <c r="Q2" s="1823"/>
      <c r="R2" s="1823"/>
      <c r="S2" s="1823"/>
      <c r="T2" s="1823"/>
      <c r="U2" s="1823"/>
      <c r="V2" s="1824"/>
      <c r="AR2" s="231"/>
    </row>
    <row r="3" spans="1:44" s="7" customFormat="1" ht="19.5" customHeight="1">
      <c r="A3" s="1798"/>
      <c r="B3" s="1787"/>
      <c r="C3" s="1803"/>
      <c r="D3" s="1804"/>
      <c r="E3" s="1804"/>
      <c r="F3" s="1805"/>
      <c r="G3" s="1741"/>
      <c r="H3" s="1744" t="s">
        <v>28</v>
      </c>
      <c r="I3" s="1787" t="s">
        <v>149</v>
      </c>
      <c r="J3" s="1830"/>
      <c r="K3" s="1830"/>
      <c r="L3" s="1830"/>
      <c r="M3" s="1782" t="s">
        <v>29</v>
      </c>
      <c r="N3" s="1825" t="s">
        <v>32</v>
      </c>
      <c r="O3" s="1826"/>
      <c r="P3" s="1826" t="s">
        <v>33</v>
      </c>
      <c r="Q3" s="1826"/>
      <c r="R3" s="1826" t="s">
        <v>34</v>
      </c>
      <c r="S3" s="1826"/>
      <c r="T3" s="1826" t="s">
        <v>35</v>
      </c>
      <c r="U3" s="1826"/>
      <c r="V3" s="1828"/>
      <c r="AR3" s="231"/>
    </row>
    <row r="4" spans="1:44" s="7" customFormat="1" ht="19.5" customHeight="1">
      <c r="A4" s="1798"/>
      <c r="B4" s="1787"/>
      <c r="C4" s="1736" t="s">
        <v>142</v>
      </c>
      <c r="D4" s="1736" t="s">
        <v>143</v>
      </c>
      <c r="E4" s="1794" t="s">
        <v>145</v>
      </c>
      <c r="F4" s="1795"/>
      <c r="G4" s="1741"/>
      <c r="H4" s="1744"/>
      <c r="I4" s="1729" t="s">
        <v>21</v>
      </c>
      <c r="J4" s="1796" t="s">
        <v>150</v>
      </c>
      <c r="K4" s="1796"/>
      <c r="L4" s="1796"/>
      <c r="M4" s="1783"/>
      <c r="N4" s="1827"/>
      <c r="O4" s="1796"/>
      <c r="P4" s="1796"/>
      <c r="Q4" s="1796"/>
      <c r="R4" s="1796"/>
      <c r="S4" s="1796"/>
      <c r="T4" s="1796"/>
      <c r="U4" s="1796"/>
      <c r="V4" s="1829"/>
      <c r="AR4" s="231"/>
    </row>
    <row r="5" spans="1:44" s="7" customFormat="1" ht="19.5" customHeight="1">
      <c r="A5" s="1798"/>
      <c r="B5" s="1787"/>
      <c r="C5" s="1744"/>
      <c r="D5" s="1744"/>
      <c r="E5" s="1791" t="s">
        <v>146</v>
      </c>
      <c r="F5" s="1738" t="s">
        <v>147</v>
      </c>
      <c r="G5" s="1742"/>
      <c r="H5" s="1744"/>
      <c r="I5" s="1730"/>
      <c r="J5" s="1736" t="s">
        <v>30</v>
      </c>
      <c r="K5" s="1736" t="s">
        <v>456</v>
      </c>
      <c r="L5" s="1736" t="s">
        <v>31</v>
      </c>
      <c r="M5" s="1784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</row>
    <row r="6" spans="1:44" s="7" customFormat="1" ht="19.5" customHeight="1" thickBot="1">
      <c r="A6" s="1798"/>
      <c r="B6" s="1787"/>
      <c r="C6" s="1744"/>
      <c r="D6" s="1744"/>
      <c r="E6" s="1792"/>
      <c r="F6" s="1738"/>
      <c r="G6" s="1742"/>
      <c r="H6" s="1744"/>
      <c r="I6" s="1730"/>
      <c r="J6" s="1736"/>
      <c r="K6" s="1736"/>
      <c r="L6" s="1736"/>
      <c r="M6" s="1784"/>
      <c r="N6" s="1786" t="s">
        <v>352</v>
      </c>
      <c r="O6" s="1787"/>
      <c r="P6" s="1787"/>
      <c r="Q6" s="1787"/>
      <c r="R6" s="1787"/>
      <c r="S6" s="1787"/>
      <c r="T6" s="1787"/>
      <c r="U6" s="1787"/>
      <c r="V6" s="1788"/>
      <c r="AR6" s="231"/>
    </row>
    <row r="7" spans="1:44" s="7" customFormat="1" ht="22.5" customHeight="1" thickBot="1">
      <c r="A7" s="1799"/>
      <c r="B7" s="1821"/>
      <c r="C7" s="1745"/>
      <c r="D7" s="1745"/>
      <c r="E7" s="1793"/>
      <c r="F7" s="1739"/>
      <c r="G7" s="1743"/>
      <c r="H7" s="1745"/>
      <c r="I7" s="1731"/>
      <c r="J7" s="1737"/>
      <c r="K7" s="1737"/>
      <c r="L7" s="1737"/>
      <c r="M7" s="1785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47" t="s">
        <v>32</v>
      </c>
      <c r="AD7" s="1732"/>
      <c r="AE7" s="1732"/>
      <c r="AF7" s="1732" t="s">
        <v>33</v>
      </c>
      <c r="AG7" s="1732"/>
      <c r="AH7" s="1732"/>
      <c r="AI7" s="1732" t="s">
        <v>34</v>
      </c>
      <c r="AJ7" s="1732"/>
      <c r="AK7" s="1732"/>
      <c r="AL7" s="1732" t="s">
        <v>35</v>
      </c>
      <c r="AM7" s="1732"/>
      <c r="AN7" s="1746"/>
      <c r="AR7" s="231"/>
    </row>
    <row r="8" spans="1:44" s="7" customFormat="1" ht="19.5" customHeigh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05"/>
      <c r="AD8" s="1687"/>
      <c r="AE8" s="1687"/>
      <c r="AF8" s="1687"/>
      <c r="AG8" s="1687"/>
      <c r="AH8" s="1687"/>
      <c r="AI8" s="1687"/>
      <c r="AJ8" s="1687"/>
      <c r="AK8" s="1687"/>
      <c r="AL8" s="1687"/>
      <c r="AM8" s="1687"/>
      <c r="AN8" s="1715"/>
      <c r="AR8" s="231"/>
    </row>
    <row r="9" spans="1:44" s="7" customFormat="1" ht="19.5" customHeight="1" thickBot="1">
      <c r="A9" s="1938"/>
      <c r="B9" s="1939"/>
      <c r="C9" s="1939"/>
      <c r="D9" s="1939"/>
      <c r="E9" s="1939"/>
      <c r="F9" s="1939"/>
      <c r="G9" s="1939"/>
      <c r="H9" s="1939"/>
      <c r="I9" s="1939"/>
      <c r="J9" s="1939"/>
      <c r="K9" s="1939"/>
      <c r="L9" s="1939"/>
      <c r="M9" s="1939"/>
      <c r="N9" s="1939"/>
      <c r="O9" s="1939"/>
      <c r="P9" s="233"/>
      <c r="Q9" s="233"/>
      <c r="R9" s="233"/>
      <c r="S9" s="233"/>
      <c r="T9" s="233"/>
      <c r="U9" s="233"/>
      <c r="V9" s="1389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R9" s="231"/>
    </row>
    <row r="10" spans="1:235" ht="18.75">
      <c r="A10" s="128" t="s">
        <v>156</v>
      </c>
      <c r="B10" s="54" t="s">
        <v>566</v>
      </c>
      <c r="C10" s="55"/>
      <c r="D10" s="55" t="s">
        <v>22</v>
      </c>
      <c r="E10" s="55"/>
      <c r="F10" s="56"/>
      <c r="G10" s="61">
        <v>2</v>
      </c>
      <c r="H10" s="57">
        <f>G10*30</f>
        <v>60</v>
      </c>
      <c r="I10" s="107">
        <f>J10+K10+L10</f>
        <v>30</v>
      </c>
      <c r="J10" s="57">
        <v>15</v>
      </c>
      <c r="K10" s="59"/>
      <c r="L10" s="59">
        <v>15</v>
      </c>
      <c r="M10" s="107">
        <f>H10-I10</f>
        <v>30</v>
      </c>
      <c r="N10" s="80">
        <v>2</v>
      </c>
      <c r="O10" s="1390"/>
      <c r="P10" s="887"/>
      <c r="Q10" s="887"/>
      <c r="R10" s="887"/>
      <c r="S10" s="887"/>
      <c r="T10" s="887"/>
      <c r="U10" s="887"/>
      <c r="V10" s="430"/>
      <c r="W10" s="231" t="s">
        <v>544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</row>
    <row r="11" spans="1:235" ht="19.5" thickBot="1">
      <c r="A11" s="207" t="s">
        <v>157</v>
      </c>
      <c r="B11" s="1432" t="s">
        <v>37</v>
      </c>
      <c r="C11" s="211">
        <v>1</v>
      </c>
      <c r="D11" s="40"/>
      <c r="E11" s="40"/>
      <c r="F11" s="1016"/>
      <c r="G11" s="1416">
        <v>4</v>
      </c>
      <c r="H11" s="873">
        <f aca="true" t="shared" si="0" ref="H11:H16">G11*30</f>
        <v>120</v>
      </c>
      <c r="I11" s="295">
        <f aca="true" t="shared" si="1" ref="I11:I16">J11+K11+L11</f>
        <v>45</v>
      </c>
      <c r="J11" s="40">
        <v>30</v>
      </c>
      <c r="K11" s="40"/>
      <c r="L11" s="40">
        <v>15</v>
      </c>
      <c r="M11" s="1391">
        <f aca="true" t="shared" si="2" ref="M11:M16">H11-I11</f>
        <v>75</v>
      </c>
      <c r="N11" s="935">
        <v>3</v>
      </c>
      <c r="O11" s="107"/>
      <c r="P11" s="107"/>
      <c r="Q11" s="58"/>
      <c r="R11" s="58"/>
      <c r="S11" s="58"/>
      <c r="T11" s="58"/>
      <c r="U11" s="58"/>
      <c r="V11" s="114"/>
      <c r="W11" s="231" t="s">
        <v>547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</row>
    <row r="12" spans="1:235" ht="19.5" thickBot="1">
      <c r="A12" s="77" t="s">
        <v>159</v>
      </c>
      <c r="B12" s="850" t="s">
        <v>58</v>
      </c>
      <c r="C12" s="943"/>
      <c r="D12" s="55" t="s">
        <v>22</v>
      </c>
      <c r="E12" s="55"/>
      <c r="F12" s="865"/>
      <c r="G12" s="995">
        <v>4</v>
      </c>
      <c r="H12" s="886">
        <f t="shared" si="0"/>
        <v>120</v>
      </c>
      <c r="I12" s="837">
        <f t="shared" si="1"/>
        <v>60</v>
      </c>
      <c r="J12" s="57">
        <v>15</v>
      </c>
      <c r="K12" s="59"/>
      <c r="L12" s="59">
        <v>45</v>
      </c>
      <c r="M12" s="1392">
        <f t="shared" si="2"/>
        <v>60</v>
      </c>
      <c r="N12" s="87">
        <v>4</v>
      </c>
      <c r="O12" s="80"/>
      <c r="P12" s="80"/>
      <c r="Q12" s="80"/>
      <c r="R12" s="80"/>
      <c r="S12" s="80"/>
      <c r="T12" s="80"/>
      <c r="U12" s="80"/>
      <c r="V12" s="430"/>
      <c r="W12" s="231" t="s">
        <v>546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</row>
    <row r="13" spans="1:235" ht="19.5" thickBot="1">
      <c r="A13" s="77"/>
      <c r="B13" s="848" t="s">
        <v>36</v>
      </c>
      <c r="C13" s="168"/>
      <c r="D13" s="21">
        <v>1</v>
      </c>
      <c r="E13" s="21"/>
      <c r="F13" s="988"/>
      <c r="G13" s="1393">
        <v>3</v>
      </c>
      <c r="H13" s="886">
        <f t="shared" si="0"/>
        <v>90</v>
      </c>
      <c r="I13" s="837">
        <f t="shared" si="1"/>
        <v>30</v>
      </c>
      <c r="J13" s="16"/>
      <c r="K13" s="16"/>
      <c r="L13" s="16">
        <v>30</v>
      </c>
      <c r="M13" s="1392">
        <f t="shared" si="2"/>
        <v>60</v>
      </c>
      <c r="N13" s="167">
        <v>2</v>
      </c>
      <c r="O13" s="58"/>
      <c r="P13" s="58"/>
      <c r="Q13" s="58"/>
      <c r="R13" s="166"/>
      <c r="S13" s="58"/>
      <c r="T13" s="58"/>
      <c r="U13" s="58"/>
      <c r="V13" s="114"/>
      <c r="W13" s="231" t="s">
        <v>547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</row>
    <row r="14" spans="1:235" ht="19.5" thickBot="1">
      <c r="A14" s="77"/>
      <c r="B14" s="850" t="s">
        <v>59</v>
      </c>
      <c r="C14" s="943" t="s">
        <v>22</v>
      </c>
      <c r="D14" s="55"/>
      <c r="E14" s="55"/>
      <c r="F14" s="865"/>
      <c r="G14" s="1394">
        <v>6</v>
      </c>
      <c r="H14" s="886">
        <f t="shared" si="0"/>
        <v>180</v>
      </c>
      <c r="I14" s="837">
        <f t="shared" si="1"/>
        <v>75</v>
      </c>
      <c r="J14" s="58">
        <v>30</v>
      </c>
      <c r="K14" s="58">
        <v>45</v>
      </c>
      <c r="L14" s="58"/>
      <c r="M14" s="1392">
        <f t="shared" si="2"/>
        <v>105</v>
      </c>
      <c r="N14" s="87">
        <v>5</v>
      </c>
      <c r="O14" s="80"/>
      <c r="P14" s="80"/>
      <c r="Q14" s="80"/>
      <c r="R14" s="80"/>
      <c r="S14" s="80"/>
      <c r="T14" s="80"/>
      <c r="U14" s="80"/>
      <c r="V14" s="430"/>
      <c r="W14" s="231" t="s">
        <v>548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</row>
    <row r="15" spans="1:235" ht="19.5" thickBot="1">
      <c r="A15" s="77"/>
      <c r="B15" s="850" t="s">
        <v>227</v>
      </c>
      <c r="C15" s="173">
        <v>1</v>
      </c>
      <c r="D15" s="60"/>
      <c r="E15" s="60"/>
      <c r="F15" s="577"/>
      <c r="G15" s="995">
        <v>7</v>
      </c>
      <c r="H15" s="886">
        <f t="shared" si="0"/>
        <v>210</v>
      </c>
      <c r="I15" s="837">
        <f t="shared" si="1"/>
        <v>105</v>
      </c>
      <c r="J15" s="58">
        <v>45</v>
      </c>
      <c r="K15" s="58"/>
      <c r="L15" s="58">
        <v>60</v>
      </c>
      <c r="M15" s="1392">
        <f t="shared" si="2"/>
        <v>105</v>
      </c>
      <c r="N15" s="173">
        <v>7</v>
      </c>
      <c r="O15" s="60"/>
      <c r="P15" s="60"/>
      <c r="Q15" s="60"/>
      <c r="R15" s="60"/>
      <c r="S15" s="60"/>
      <c r="T15" s="60"/>
      <c r="U15" s="60"/>
      <c r="V15" s="68"/>
      <c r="W15" s="231" t="s">
        <v>466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</row>
    <row r="16" spans="1:235" ht="18.75">
      <c r="A16" s="946" t="s">
        <v>169</v>
      </c>
      <c r="B16" s="853" t="s">
        <v>502</v>
      </c>
      <c r="C16" s="851"/>
      <c r="D16" s="23" t="s">
        <v>22</v>
      </c>
      <c r="E16" s="23"/>
      <c r="F16" s="144"/>
      <c r="G16" s="1426">
        <v>4</v>
      </c>
      <c r="H16" s="886">
        <f t="shared" si="0"/>
        <v>120</v>
      </c>
      <c r="I16" s="837">
        <f t="shared" si="1"/>
        <v>45</v>
      </c>
      <c r="J16" s="24">
        <v>30</v>
      </c>
      <c r="K16" s="25"/>
      <c r="L16" s="25">
        <v>15</v>
      </c>
      <c r="M16" s="1392">
        <f t="shared" si="2"/>
        <v>75</v>
      </c>
      <c r="N16" s="87">
        <v>3</v>
      </c>
      <c r="O16" s="80"/>
      <c r="P16" s="80"/>
      <c r="Q16" s="80"/>
      <c r="R16" s="80"/>
      <c r="S16" s="80"/>
      <c r="T16" s="80"/>
      <c r="U16" s="80"/>
      <c r="V16" s="430"/>
      <c r="W16" s="1142" t="s">
        <v>460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</row>
    <row r="17" spans="1:235" ht="18.75">
      <c r="A17" s="1388"/>
      <c r="B17" s="291" t="s">
        <v>446</v>
      </c>
      <c r="C17" s="1395"/>
      <c r="D17" s="1395"/>
      <c r="E17" s="1395"/>
      <c r="F17" s="1396"/>
      <c r="G17" s="1397">
        <f>SUM(G10:G16)</f>
        <v>30</v>
      </c>
      <c r="H17" s="1396"/>
      <c r="I17" s="1398"/>
      <c r="J17" s="1399"/>
      <c r="K17" s="1400"/>
      <c r="L17" s="1400"/>
      <c r="M17" s="1396"/>
      <c r="N17" s="1401">
        <f>SUM(N10:N16)</f>
        <v>26</v>
      </c>
      <c r="O17" s="1401"/>
      <c r="P17" s="1401"/>
      <c r="Q17" s="1401"/>
      <c r="R17" s="1401"/>
      <c r="S17" s="1401"/>
      <c r="T17" s="1401"/>
      <c r="U17" s="1401"/>
      <c r="V17" s="1401"/>
      <c r="W17" s="1142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</row>
    <row r="18" spans="1:15" ht="18.75">
      <c r="A18" s="606"/>
      <c r="B18" s="1000" t="s">
        <v>41</v>
      </c>
      <c r="C18" s="1001"/>
      <c r="D18" s="80">
        <v>1</v>
      </c>
      <c r="E18" s="128"/>
      <c r="F18" s="991"/>
      <c r="G18" s="1002">
        <v>3</v>
      </c>
      <c r="H18" s="950">
        <v>90</v>
      </c>
      <c r="I18" s="1003">
        <v>60</v>
      </c>
      <c r="J18" s="626">
        <v>8</v>
      </c>
      <c r="K18" s="626"/>
      <c r="L18" s="626">
        <v>52</v>
      </c>
      <c r="M18" s="1004">
        <v>30</v>
      </c>
      <c r="N18" s="87">
        <v>4</v>
      </c>
      <c r="O18" s="80"/>
    </row>
    <row r="19" spans="2:14" ht="18.75">
      <c r="B19" s="291" t="s">
        <v>567</v>
      </c>
      <c r="N19" s="20">
        <f>N17+N18</f>
        <v>30</v>
      </c>
    </row>
    <row r="20" ht="19.5" thickBot="1"/>
    <row r="21" spans="1:235" ht="19.5" thickBot="1">
      <c r="A21" s="77" t="s">
        <v>158</v>
      </c>
      <c r="B21" s="848" t="s">
        <v>522</v>
      </c>
      <c r="C21" s="168"/>
      <c r="D21" s="16">
        <v>2</v>
      </c>
      <c r="E21" s="16"/>
      <c r="F21" s="989"/>
      <c r="G21" s="1402">
        <v>3</v>
      </c>
      <c r="H21" s="886">
        <f>G21*30</f>
        <v>90</v>
      </c>
      <c r="I21" s="837">
        <f aca="true" t="shared" si="3" ref="I21:I29">J21+K21+L21</f>
        <v>30</v>
      </c>
      <c r="J21" s="16">
        <v>20</v>
      </c>
      <c r="K21" s="16"/>
      <c r="L21" s="16">
        <v>10</v>
      </c>
      <c r="M21" s="1392">
        <f aca="true" t="shared" si="4" ref="M21:M26">H21-I21</f>
        <v>60</v>
      </c>
      <c r="N21" s="167"/>
      <c r="O21" s="166">
        <v>1.5</v>
      </c>
      <c r="P21" s="107"/>
      <c r="Q21" s="58"/>
      <c r="R21" s="58"/>
      <c r="S21" s="58"/>
      <c r="T21" s="58"/>
      <c r="U21" s="58"/>
      <c r="V21" s="114"/>
      <c r="W21" s="231" t="s">
        <v>545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</row>
    <row r="22" spans="1:235" ht="19.5" thickBot="1">
      <c r="A22" s="77"/>
      <c r="B22" s="848" t="s">
        <v>36</v>
      </c>
      <c r="C22" s="168"/>
      <c r="D22" s="21">
        <v>2</v>
      </c>
      <c r="E22" s="21"/>
      <c r="F22" s="988"/>
      <c r="G22" s="1393">
        <v>3</v>
      </c>
      <c r="H22" s="886">
        <f aca="true" t="shared" si="5" ref="H22:H29">G22*30</f>
        <v>90</v>
      </c>
      <c r="I22" s="837">
        <f t="shared" si="3"/>
        <v>36</v>
      </c>
      <c r="J22" s="16"/>
      <c r="K22" s="16"/>
      <c r="L22" s="16">
        <v>36</v>
      </c>
      <c r="M22" s="1392">
        <f t="shared" si="4"/>
        <v>54</v>
      </c>
      <c r="N22" s="167"/>
      <c r="O22" s="58">
        <v>2</v>
      </c>
      <c r="P22" s="58"/>
      <c r="Q22" s="58"/>
      <c r="R22" s="166"/>
      <c r="S22" s="58"/>
      <c r="T22" s="58"/>
      <c r="U22" s="58"/>
      <c r="V22" s="114"/>
      <c r="W22" s="231" t="s">
        <v>547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</row>
    <row r="23" spans="1:235" ht="19.5" thickBot="1">
      <c r="A23" s="77"/>
      <c r="B23" s="850" t="s">
        <v>59</v>
      </c>
      <c r="C23" s="943" t="s">
        <v>23</v>
      </c>
      <c r="D23" s="55"/>
      <c r="E23" s="55"/>
      <c r="F23" s="865"/>
      <c r="G23" s="1394">
        <v>4</v>
      </c>
      <c r="H23" s="886">
        <f t="shared" si="5"/>
        <v>120</v>
      </c>
      <c r="I23" s="837">
        <f t="shared" si="3"/>
        <v>54</v>
      </c>
      <c r="J23" s="57">
        <v>18</v>
      </c>
      <c r="K23" s="59">
        <v>36</v>
      </c>
      <c r="L23" s="59"/>
      <c r="M23" s="1392">
        <f t="shared" si="4"/>
        <v>66</v>
      </c>
      <c r="N23" s="87"/>
      <c r="O23" s="80">
        <v>3</v>
      </c>
      <c r="P23" s="80"/>
      <c r="Q23" s="80"/>
      <c r="R23" s="80"/>
      <c r="S23" s="80"/>
      <c r="T23" s="80"/>
      <c r="U23" s="80"/>
      <c r="V23" s="430"/>
      <c r="W23" s="231" t="s">
        <v>548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</row>
    <row r="24" spans="1:235" ht="19.5" thickBot="1">
      <c r="A24" s="77"/>
      <c r="B24" s="850" t="s">
        <v>227</v>
      </c>
      <c r="C24" s="173">
        <v>2</v>
      </c>
      <c r="D24" s="60"/>
      <c r="E24" s="60"/>
      <c r="F24" s="577"/>
      <c r="G24" s="995">
        <v>8</v>
      </c>
      <c r="H24" s="886">
        <f t="shared" si="5"/>
        <v>240</v>
      </c>
      <c r="I24" s="837">
        <f t="shared" si="3"/>
        <v>126</v>
      </c>
      <c r="J24" s="60">
        <v>54</v>
      </c>
      <c r="K24" s="60"/>
      <c r="L24" s="60">
        <v>72</v>
      </c>
      <c r="M24" s="1392">
        <f t="shared" si="4"/>
        <v>114</v>
      </c>
      <c r="N24" s="173"/>
      <c r="O24" s="60">
        <v>7</v>
      </c>
      <c r="P24" s="60"/>
      <c r="Q24" s="60"/>
      <c r="R24" s="60"/>
      <c r="S24" s="60"/>
      <c r="T24" s="60"/>
      <c r="U24" s="60"/>
      <c r="V24" s="68"/>
      <c r="W24" s="231" t="s">
        <v>466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</row>
    <row r="25" spans="1:235" ht="19.5" thickBot="1">
      <c r="A25" s="77" t="s">
        <v>493</v>
      </c>
      <c r="B25" s="1433" t="s">
        <v>523</v>
      </c>
      <c r="C25" s="1321">
        <v>2</v>
      </c>
      <c r="D25" s="356"/>
      <c r="E25" s="356"/>
      <c r="F25" s="1322"/>
      <c r="G25" s="1323">
        <v>3</v>
      </c>
      <c r="H25" s="886">
        <f t="shared" si="5"/>
        <v>90</v>
      </c>
      <c r="I25" s="837">
        <f t="shared" si="3"/>
        <v>30</v>
      </c>
      <c r="J25" s="356"/>
      <c r="K25" s="356"/>
      <c r="L25" s="356">
        <v>30</v>
      </c>
      <c r="M25" s="1392">
        <f t="shared" si="4"/>
        <v>60</v>
      </c>
      <c r="N25" s="1326"/>
      <c r="O25" s="1327">
        <v>1.5</v>
      </c>
      <c r="P25" s="58"/>
      <c r="Q25" s="58"/>
      <c r="R25" s="58"/>
      <c r="S25" s="58"/>
      <c r="T25" s="58"/>
      <c r="U25" s="58"/>
      <c r="V25" s="114"/>
      <c r="W25" s="231" t="s">
        <v>547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pans="1:235" ht="19.5" thickBot="1">
      <c r="A26" s="77"/>
      <c r="B26" s="850" t="s">
        <v>64</v>
      </c>
      <c r="C26" s="955">
        <v>2</v>
      </c>
      <c r="D26" s="239"/>
      <c r="E26" s="239"/>
      <c r="F26" s="991"/>
      <c r="G26" s="995">
        <v>6</v>
      </c>
      <c r="H26" s="886">
        <f t="shared" si="5"/>
        <v>180</v>
      </c>
      <c r="I26" s="837">
        <f t="shared" si="3"/>
        <v>90</v>
      </c>
      <c r="J26" s="58">
        <v>54</v>
      </c>
      <c r="K26" s="58">
        <v>18</v>
      </c>
      <c r="L26" s="58">
        <v>18</v>
      </c>
      <c r="M26" s="1392">
        <f t="shared" si="4"/>
        <v>90</v>
      </c>
      <c r="N26" s="240"/>
      <c r="O26" s="175">
        <v>5</v>
      </c>
      <c r="P26" s="580"/>
      <c r="Q26" s="580"/>
      <c r="R26" s="580"/>
      <c r="S26" s="580"/>
      <c r="T26" s="580"/>
      <c r="U26" s="580"/>
      <c r="V26" s="582"/>
      <c r="W26" s="1143" t="s">
        <v>549</v>
      </c>
      <c r="X26" s="980"/>
      <c r="Y26" s="980"/>
      <c r="Z26" s="980"/>
      <c r="AA26" s="980"/>
      <c r="AB26" s="980"/>
      <c r="AC26" s="980"/>
      <c r="AD26" s="980"/>
      <c r="AE26" s="980"/>
      <c r="AF26" s="980"/>
      <c r="AG26" s="980"/>
      <c r="AH26" s="980"/>
      <c r="AI26" s="980"/>
      <c r="AJ26" s="980"/>
      <c r="AK26" s="980"/>
      <c r="AL26" s="980"/>
      <c r="AM26" s="980"/>
      <c r="AN26" s="980"/>
      <c r="AO26" s="980"/>
      <c r="AP26" s="980"/>
      <c r="AQ26" s="980"/>
      <c r="AR26" s="980"/>
      <c r="AS26" s="980"/>
      <c r="AT26" s="980"/>
      <c r="AU26" s="980"/>
      <c r="AV26" s="980"/>
      <c r="AW26" s="980"/>
      <c r="AX26" s="980"/>
      <c r="AY26" s="980"/>
      <c r="AZ26" s="980"/>
      <c r="BA26" s="980"/>
      <c r="BB26" s="980"/>
      <c r="BC26" s="980"/>
      <c r="BD26" s="980"/>
      <c r="BE26" s="980"/>
      <c r="BF26" s="980"/>
      <c r="BG26" s="980"/>
      <c r="BH26" s="980"/>
      <c r="BI26" s="980"/>
      <c r="BJ26" s="980"/>
      <c r="BK26" s="980"/>
      <c r="BL26" s="980"/>
      <c r="BM26" s="980"/>
      <c r="BN26" s="980"/>
      <c r="BO26" s="980"/>
      <c r="BP26" s="980"/>
      <c r="BQ26" s="980"/>
      <c r="BR26" s="980"/>
      <c r="BS26" s="980"/>
      <c r="BT26" s="980"/>
      <c r="BU26" s="980"/>
      <c r="BV26" s="980"/>
      <c r="BW26" s="980"/>
      <c r="BX26" s="980"/>
      <c r="BY26" s="980"/>
      <c r="BZ26" s="980"/>
      <c r="CA26" s="980"/>
      <c r="CB26" s="980"/>
      <c r="CC26" s="980"/>
      <c r="CD26" s="980"/>
      <c r="CE26" s="980"/>
      <c r="CF26" s="980"/>
      <c r="CG26" s="980"/>
      <c r="CH26" s="980"/>
      <c r="CI26" s="980"/>
      <c r="CJ26" s="980"/>
      <c r="CK26" s="980"/>
      <c r="CL26" s="980"/>
      <c r="CM26" s="980"/>
      <c r="CN26" s="980"/>
      <c r="CO26" s="980"/>
      <c r="CP26" s="980"/>
      <c r="CQ26" s="980"/>
      <c r="CR26" s="980"/>
      <c r="CS26" s="980"/>
      <c r="CT26" s="980"/>
      <c r="CU26" s="980"/>
      <c r="CV26" s="980"/>
      <c r="CW26" s="980"/>
      <c r="CX26" s="980"/>
      <c r="CY26" s="980"/>
      <c r="CZ26" s="980"/>
      <c r="DA26" s="980"/>
      <c r="DB26" s="980"/>
      <c r="DC26" s="980"/>
      <c r="DD26" s="980"/>
      <c r="DE26" s="980"/>
      <c r="DF26" s="980"/>
      <c r="DG26" s="980"/>
      <c r="DH26" s="980"/>
      <c r="DI26" s="980"/>
      <c r="DJ26" s="980"/>
      <c r="DK26" s="980"/>
      <c r="DL26" s="980"/>
      <c r="DM26" s="980"/>
      <c r="DN26" s="980"/>
      <c r="DO26" s="980"/>
      <c r="DP26" s="980"/>
      <c r="DQ26" s="980"/>
      <c r="DR26" s="980"/>
      <c r="DS26" s="980"/>
      <c r="DT26" s="980"/>
      <c r="DU26" s="980"/>
      <c r="DV26" s="980"/>
      <c r="DW26" s="980"/>
      <c r="DX26" s="980"/>
      <c r="DY26" s="980"/>
      <c r="DZ26" s="980"/>
      <c r="EA26" s="980"/>
      <c r="EB26" s="980"/>
      <c r="EC26" s="980"/>
      <c r="ED26" s="980"/>
      <c r="EE26" s="980"/>
      <c r="EF26" s="980"/>
      <c r="EG26" s="980"/>
      <c r="EH26" s="980"/>
      <c r="EI26" s="980"/>
      <c r="EJ26" s="980"/>
      <c r="EK26" s="980"/>
      <c r="EL26" s="980"/>
      <c r="EM26" s="980"/>
      <c r="EN26" s="980"/>
      <c r="EO26" s="980"/>
      <c r="EP26" s="980"/>
      <c r="EQ26" s="980"/>
      <c r="ER26" s="980"/>
      <c r="ES26" s="980"/>
      <c r="ET26" s="980"/>
      <c r="EU26" s="980"/>
      <c r="EV26" s="980"/>
      <c r="EW26" s="980"/>
      <c r="EX26" s="980"/>
      <c r="EY26" s="980"/>
      <c r="EZ26" s="980"/>
      <c r="FA26" s="980"/>
      <c r="FB26" s="980"/>
      <c r="FC26" s="980"/>
      <c r="FD26" s="980"/>
      <c r="FE26" s="980"/>
      <c r="FF26" s="980"/>
      <c r="FG26" s="980"/>
      <c r="FH26" s="980"/>
      <c r="FI26" s="980"/>
      <c r="FJ26" s="980"/>
      <c r="FK26" s="980"/>
      <c r="FL26" s="980"/>
      <c r="FM26" s="980"/>
      <c r="FN26" s="980"/>
      <c r="FO26" s="980"/>
      <c r="FP26" s="980"/>
      <c r="FQ26" s="980"/>
      <c r="FR26" s="980"/>
      <c r="FS26" s="980"/>
      <c r="FT26" s="980"/>
      <c r="FU26" s="980"/>
      <c r="FV26" s="980"/>
      <c r="FW26" s="980"/>
      <c r="FX26" s="980"/>
      <c r="FY26" s="980"/>
      <c r="FZ26" s="980"/>
      <c r="GA26" s="980"/>
      <c r="GB26" s="980"/>
      <c r="GC26" s="980"/>
      <c r="GD26" s="980"/>
      <c r="GE26" s="980"/>
      <c r="GF26" s="980"/>
      <c r="GG26" s="980"/>
      <c r="GH26" s="980"/>
      <c r="GI26" s="980"/>
      <c r="GJ26" s="980"/>
      <c r="GK26" s="980"/>
      <c r="GL26" s="980"/>
      <c r="GM26" s="980"/>
      <c r="GN26" s="980"/>
      <c r="GO26" s="980"/>
      <c r="GP26" s="980"/>
      <c r="GQ26" s="980"/>
      <c r="GR26" s="980"/>
      <c r="GS26" s="980"/>
      <c r="GT26" s="980"/>
      <c r="GU26" s="980"/>
      <c r="GV26" s="980"/>
      <c r="GW26" s="980"/>
      <c r="GX26" s="980"/>
      <c r="GY26" s="980"/>
      <c r="GZ26" s="980"/>
      <c r="HA26" s="980"/>
      <c r="HB26" s="980"/>
      <c r="HC26" s="980"/>
      <c r="HD26" s="980"/>
      <c r="HE26" s="980"/>
      <c r="HF26" s="980"/>
      <c r="HG26" s="980"/>
      <c r="HH26" s="980"/>
      <c r="HI26" s="980"/>
      <c r="HJ26" s="980"/>
      <c r="HK26" s="980"/>
      <c r="HL26" s="980"/>
      <c r="HM26" s="980"/>
      <c r="HN26" s="980"/>
      <c r="HO26" s="980"/>
      <c r="HP26" s="980"/>
      <c r="HQ26" s="980"/>
      <c r="HR26" s="980"/>
      <c r="HS26" s="980"/>
      <c r="HT26" s="980"/>
      <c r="HU26" s="980"/>
      <c r="HV26" s="980"/>
      <c r="HW26" s="980"/>
      <c r="HX26" s="980"/>
      <c r="HY26" s="980"/>
      <c r="HZ26" s="980"/>
      <c r="IA26" s="980"/>
    </row>
    <row r="27" spans="1:235" ht="19.5" thickBot="1">
      <c r="A27" s="606"/>
      <c r="B27" s="857" t="s">
        <v>89</v>
      </c>
      <c r="C27" s="955"/>
      <c r="E27" s="239"/>
      <c r="F27" s="991"/>
      <c r="G27" s="995">
        <v>3</v>
      </c>
      <c r="H27" s="886">
        <f t="shared" si="5"/>
        <v>90</v>
      </c>
      <c r="I27" s="837">
        <f t="shared" si="3"/>
        <v>0</v>
      </c>
      <c r="J27" s="58"/>
      <c r="K27" s="58"/>
      <c r="L27" s="58"/>
      <c r="M27" s="114"/>
      <c r="N27" s="240"/>
      <c r="O27" s="175"/>
      <c r="P27" s="580"/>
      <c r="Q27" s="580"/>
      <c r="R27" s="580"/>
      <c r="S27" s="580"/>
      <c r="T27" s="580"/>
      <c r="U27" s="580"/>
      <c r="V27" s="582"/>
      <c r="W27" s="1143"/>
      <c r="X27" s="980"/>
      <c r="Y27" s="980"/>
      <c r="Z27" s="980"/>
      <c r="AA27" s="980"/>
      <c r="AB27" s="980"/>
      <c r="AC27" s="980"/>
      <c r="AD27" s="980"/>
      <c r="AE27" s="980"/>
      <c r="AF27" s="980"/>
      <c r="AG27" s="980"/>
      <c r="AH27" s="980"/>
      <c r="AI27" s="980"/>
      <c r="AJ27" s="980"/>
      <c r="AK27" s="980"/>
      <c r="AL27" s="980"/>
      <c r="AM27" s="980"/>
      <c r="AN27" s="980"/>
      <c r="AO27" s="980"/>
      <c r="AP27" s="980"/>
      <c r="AQ27" s="980"/>
      <c r="AR27" s="980"/>
      <c r="AS27" s="980"/>
      <c r="AT27" s="980"/>
      <c r="AU27" s="980"/>
      <c r="AV27" s="980"/>
      <c r="AW27" s="980"/>
      <c r="AX27" s="980"/>
      <c r="AY27" s="980"/>
      <c r="AZ27" s="980"/>
      <c r="BA27" s="980"/>
      <c r="BB27" s="980"/>
      <c r="BC27" s="980"/>
      <c r="BD27" s="980"/>
      <c r="BE27" s="980"/>
      <c r="BF27" s="980"/>
      <c r="BG27" s="980"/>
      <c r="BH27" s="980"/>
      <c r="BI27" s="980"/>
      <c r="BJ27" s="980"/>
      <c r="BK27" s="980"/>
      <c r="BL27" s="980"/>
      <c r="BM27" s="980"/>
      <c r="BN27" s="980"/>
      <c r="BO27" s="980"/>
      <c r="BP27" s="980"/>
      <c r="BQ27" s="980"/>
      <c r="BR27" s="980"/>
      <c r="BS27" s="980"/>
      <c r="BT27" s="980"/>
      <c r="BU27" s="980"/>
      <c r="BV27" s="980"/>
      <c r="BW27" s="980"/>
      <c r="BX27" s="980"/>
      <c r="BY27" s="980"/>
      <c r="BZ27" s="980"/>
      <c r="CA27" s="980"/>
      <c r="CB27" s="980"/>
      <c r="CC27" s="980"/>
      <c r="CD27" s="980"/>
      <c r="CE27" s="980"/>
      <c r="CF27" s="980"/>
      <c r="CG27" s="980"/>
      <c r="CH27" s="980"/>
      <c r="CI27" s="980"/>
      <c r="CJ27" s="980"/>
      <c r="CK27" s="980"/>
      <c r="CL27" s="980"/>
      <c r="CM27" s="980"/>
      <c r="CN27" s="980"/>
      <c r="CO27" s="980"/>
      <c r="CP27" s="980"/>
      <c r="CQ27" s="980"/>
      <c r="CR27" s="980"/>
      <c r="CS27" s="980"/>
      <c r="CT27" s="980"/>
      <c r="CU27" s="980"/>
      <c r="CV27" s="980"/>
      <c r="CW27" s="980"/>
      <c r="CX27" s="980"/>
      <c r="CY27" s="980"/>
      <c r="CZ27" s="980"/>
      <c r="DA27" s="980"/>
      <c r="DB27" s="980"/>
      <c r="DC27" s="980"/>
      <c r="DD27" s="980"/>
      <c r="DE27" s="980"/>
      <c r="DF27" s="980"/>
      <c r="DG27" s="980"/>
      <c r="DH27" s="980"/>
      <c r="DI27" s="980"/>
      <c r="DJ27" s="980"/>
      <c r="DK27" s="980"/>
      <c r="DL27" s="980"/>
      <c r="DM27" s="980"/>
      <c r="DN27" s="980"/>
      <c r="DO27" s="980"/>
      <c r="DP27" s="980"/>
      <c r="DQ27" s="980"/>
      <c r="DR27" s="980"/>
      <c r="DS27" s="980"/>
      <c r="DT27" s="980"/>
      <c r="DU27" s="980"/>
      <c r="DV27" s="980"/>
      <c r="DW27" s="980"/>
      <c r="DX27" s="980"/>
      <c r="DY27" s="980"/>
      <c r="DZ27" s="980"/>
      <c r="EA27" s="980"/>
      <c r="EB27" s="980"/>
      <c r="EC27" s="980"/>
      <c r="ED27" s="980"/>
      <c r="EE27" s="980"/>
      <c r="EF27" s="980"/>
      <c r="EG27" s="980"/>
      <c r="EH27" s="980"/>
      <c r="EI27" s="980"/>
      <c r="EJ27" s="980"/>
      <c r="EK27" s="980"/>
      <c r="EL27" s="980"/>
      <c r="EM27" s="980"/>
      <c r="EN27" s="980"/>
      <c r="EO27" s="980"/>
      <c r="EP27" s="980"/>
      <c r="EQ27" s="980"/>
      <c r="ER27" s="980"/>
      <c r="ES27" s="980"/>
      <c r="ET27" s="980"/>
      <c r="EU27" s="980"/>
      <c r="EV27" s="980"/>
      <c r="EW27" s="980"/>
      <c r="EX27" s="980"/>
      <c r="EY27" s="980"/>
      <c r="EZ27" s="980"/>
      <c r="FA27" s="980"/>
      <c r="FB27" s="980"/>
      <c r="FC27" s="980"/>
      <c r="FD27" s="980"/>
      <c r="FE27" s="980"/>
      <c r="FF27" s="980"/>
      <c r="FG27" s="980"/>
      <c r="FH27" s="980"/>
      <c r="FI27" s="980"/>
      <c r="FJ27" s="980"/>
      <c r="FK27" s="980"/>
      <c r="FL27" s="980"/>
      <c r="FM27" s="980"/>
      <c r="FN27" s="980"/>
      <c r="FO27" s="980"/>
      <c r="FP27" s="980"/>
      <c r="FQ27" s="980"/>
      <c r="FR27" s="980"/>
      <c r="FS27" s="980"/>
      <c r="FT27" s="980"/>
      <c r="FU27" s="980"/>
      <c r="FV27" s="980"/>
      <c r="FW27" s="980"/>
      <c r="FX27" s="980"/>
      <c r="FY27" s="980"/>
      <c r="FZ27" s="980"/>
      <c r="GA27" s="980"/>
      <c r="GB27" s="980"/>
      <c r="GC27" s="980"/>
      <c r="GD27" s="980"/>
      <c r="GE27" s="980"/>
      <c r="GF27" s="980"/>
      <c r="GG27" s="980"/>
      <c r="GH27" s="980"/>
      <c r="GI27" s="980"/>
      <c r="GJ27" s="980"/>
      <c r="GK27" s="980"/>
      <c r="GL27" s="980"/>
      <c r="GM27" s="980"/>
      <c r="GN27" s="980"/>
      <c r="GO27" s="980"/>
      <c r="GP27" s="980"/>
      <c r="GQ27" s="980"/>
      <c r="GR27" s="980"/>
      <c r="GS27" s="980"/>
      <c r="GT27" s="980"/>
      <c r="GU27" s="980"/>
      <c r="GV27" s="980"/>
      <c r="GW27" s="980"/>
      <c r="GX27" s="980"/>
      <c r="GY27" s="980"/>
      <c r="GZ27" s="980"/>
      <c r="HA27" s="980"/>
      <c r="HB27" s="980"/>
      <c r="HC27" s="980"/>
      <c r="HD27" s="980"/>
      <c r="HE27" s="980"/>
      <c r="HF27" s="980"/>
      <c r="HG27" s="980"/>
      <c r="HH27" s="980"/>
      <c r="HI27" s="980"/>
      <c r="HJ27" s="980"/>
      <c r="HK27" s="980"/>
      <c r="HL27" s="980"/>
      <c r="HM27" s="980"/>
      <c r="HN27" s="980"/>
      <c r="HO27" s="980"/>
      <c r="HP27" s="980"/>
      <c r="HQ27" s="980"/>
      <c r="HR27" s="980"/>
      <c r="HS27" s="980"/>
      <c r="HT27" s="980"/>
      <c r="HU27" s="980"/>
      <c r="HV27" s="980"/>
      <c r="HW27" s="980"/>
      <c r="HX27" s="980"/>
      <c r="HY27" s="980"/>
      <c r="HZ27" s="980"/>
      <c r="IA27" s="980"/>
    </row>
    <row r="28" spans="1:235" ht="19.5" thickBot="1">
      <c r="A28" s="606"/>
      <c r="B28" s="850"/>
      <c r="C28" s="955"/>
      <c r="E28" s="239"/>
      <c r="F28" s="991"/>
      <c r="G28" s="995">
        <f>SUM(G21:G27)</f>
        <v>30</v>
      </c>
      <c r="H28" s="886">
        <f t="shared" si="5"/>
        <v>900</v>
      </c>
      <c r="I28" s="837">
        <f t="shared" si="3"/>
        <v>0</v>
      </c>
      <c r="J28" s="58"/>
      <c r="K28" s="58"/>
      <c r="L28" s="58"/>
      <c r="M28" s="114"/>
      <c r="N28" s="240"/>
      <c r="O28" s="175"/>
      <c r="P28" s="580"/>
      <c r="Q28" s="580"/>
      <c r="R28" s="580"/>
      <c r="S28" s="580"/>
      <c r="T28" s="580"/>
      <c r="U28" s="580"/>
      <c r="V28" s="582"/>
      <c r="W28" s="1143"/>
      <c r="X28" s="980"/>
      <c r="Y28" s="980"/>
      <c r="Z28" s="980"/>
      <c r="AA28" s="980"/>
      <c r="AB28" s="980"/>
      <c r="AC28" s="980"/>
      <c r="AD28" s="980"/>
      <c r="AE28" s="980"/>
      <c r="AF28" s="980"/>
      <c r="AG28" s="980"/>
      <c r="AH28" s="980"/>
      <c r="AI28" s="980"/>
      <c r="AJ28" s="980"/>
      <c r="AK28" s="980"/>
      <c r="AL28" s="980"/>
      <c r="AM28" s="980"/>
      <c r="AN28" s="980"/>
      <c r="AO28" s="980"/>
      <c r="AP28" s="980"/>
      <c r="AQ28" s="980"/>
      <c r="AR28" s="980"/>
      <c r="AS28" s="980"/>
      <c r="AT28" s="980"/>
      <c r="AU28" s="980"/>
      <c r="AV28" s="980"/>
      <c r="AW28" s="980"/>
      <c r="AX28" s="980"/>
      <c r="AY28" s="980"/>
      <c r="AZ28" s="980"/>
      <c r="BA28" s="980"/>
      <c r="BB28" s="980"/>
      <c r="BC28" s="980"/>
      <c r="BD28" s="980"/>
      <c r="BE28" s="980"/>
      <c r="BF28" s="980"/>
      <c r="BG28" s="980"/>
      <c r="BH28" s="980"/>
      <c r="BI28" s="980"/>
      <c r="BJ28" s="980"/>
      <c r="BK28" s="980"/>
      <c r="BL28" s="980"/>
      <c r="BM28" s="980"/>
      <c r="BN28" s="980"/>
      <c r="BO28" s="980"/>
      <c r="BP28" s="980"/>
      <c r="BQ28" s="980"/>
      <c r="BR28" s="980"/>
      <c r="BS28" s="980"/>
      <c r="BT28" s="980"/>
      <c r="BU28" s="980"/>
      <c r="BV28" s="980"/>
      <c r="BW28" s="980"/>
      <c r="BX28" s="980"/>
      <c r="BY28" s="980"/>
      <c r="BZ28" s="980"/>
      <c r="CA28" s="980"/>
      <c r="CB28" s="980"/>
      <c r="CC28" s="980"/>
      <c r="CD28" s="980"/>
      <c r="CE28" s="980"/>
      <c r="CF28" s="980"/>
      <c r="CG28" s="980"/>
      <c r="CH28" s="980"/>
      <c r="CI28" s="980"/>
      <c r="CJ28" s="980"/>
      <c r="CK28" s="980"/>
      <c r="CL28" s="980"/>
      <c r="CM28" s="980"/>
      <c r="CN28" s="980"/>
      <c r="CO28" s="980"/>
      <c r="CP28" s="980"/>
      <c r="CQ28" s="980"/>
      <c r="CR28" s="980"/>
      <c r="CS28" s="980"/>
      <c r="CT28" s="980"/>
      <c r="CU28" s="980"/>
      <c r="CV28" s="980"/>
      <c r="CW28" s="980"/>
      <c r="CX28" s="980"/>
      <c r="CY28" s="980"/>
      <c r="CZ28" s="980"/>
      <c r="DA28" s="980"/>
      <c r="DB28" s="980"/>
      <c r="DC28" s="980"/>
      <c r="DD28" s="980"/>
      <c r="DE28" s="980"/>
      <c r="DF28" s="980"/>
      <c r="DG28" s="980"/>
      <c r="DH28" s="980"/>
      <c r="DI28" s="980"/>
      <c r="DJ28" s="980"/>
      <c r="DK28" s="980"/>
      <c r="DL28" s="980"/>
      <c r="DM28" s="980"/>
      <c r="DN28" s="980"/>
      <c r="DO28" s="980"/>
      <c r="DP28" s="980"/>
      <c r="DQ28" s="980"/>
      <c r="DR28" s="980"/>
      <c r="DS28" s="980"/>
      <c r="DT28" s="980"/>
      <c r="DU28" s="980"/>
      <c r="DV28" s="980"/>
      <c r="DW28" s="980"/>
      <c r="DX28" s="980"/>
      <c r="DY28" s="980"/>
      <c r="DZ28" s="980"/>
      <c r="EA28" s="980"/>
      <c r="EB28" s="980"/>
      <c r="EC28" s="980"/>
      <c r="ED28" s="980"/>
      <c r="EE28" s="980"/>
      <c r="EF28" s="980"/>
      <c r="EG28" s="980"/>
      <c r="EH28" s="980"/>
      <c r="EI28" s="980"/>
      <c r="EJ28" s="980"/>
      <c r="EK28" s="980"/>
      <c r="EL28" s="980"/>
      <c r="EM28" s="980"/>
      <c r="EN28" s="980"/>
      <c r="EO28" s="980"/>
      <c r="EP28" s="980"/>
      <c r="EQ28" s="980"/>
      <c r="ER28" s="980"/>
      <c r="ES28" s="980"/>
      <c r="ET28" s="980"/>
      <c r="EU28" s="980"/>
      <c r="EV28" s="980"/>
      <c r="EW28" s="980"/>
      <c r="EX28" s="980"/>
      <c r="EY28" s="980"/>
      <c r="EZ28" s="980"/>
      <c r="FA28" s="980"/>
      <c r="FB28" s="980"/>
      <c r="FC28" s="980"/>
      <c r="FD28" s="980"/>
      <c r="FE28" s="980"/>
      <c r="FF28" s="980"/>
      <c r="FG28" s="980"/>
      <c r="FH28" s="980"/>
      <c r="FI28" s="980"/>
      <c r="FJ28" s="980"/>
      <c r="FK28" s="980"/>
      <c r="FL28" s="980"/>
      <c r="FM28" s="980"/>
      <c r="FN28" s="980"/>
      <c r="FO28" s="980"/>
      <c r="FP28" s="980"/>
      <c r="FQ28" s="980"/>
      <c r="FR28" s="980"/>
      <c r="FS28" s="980"/>
      <c r="FT28" s="980"/>
      <c r="FU28" s="980"/>
      <c r="FV28" s="980"/>
      <c r="FW28" s="980"/>
      <c r="FX28" s="980"/>
      <c r="FY28" s="980"/>
      <c r="FZ28" s="980"/>
      <c r="GA28" s="980"/>
      <c r="GB28" s="980"/>
      <c r="GC28" s="980"/>
      <c r="GD28" s="980"/>
      <c r="GE28" s="980"/>
      <c r="GF28" s="980"/>
      <c r="GG28" s="980"/>
      <c r="GH28" s="980"/>
      <c r="GI28" s="980"/>
      <c r="GJ28" s="980"/>
      <c r="GK28" s="980"/>
      <c r="GL28" s="980"/>
      <c r="GM28" s="980"/>
      <c r="GN28" s="980"/>
      <c r="GO28" s="980"/>
      <c r="GP28" s="980"/>
      <c r="GQ28" s="980"/>
      <c r="GR28" s="980"/>
      <c r="GS28" s="980"/>
      <c r="GT28" s="980"/>
      <c r="GU28" s="980"/>
      <c r="GV28" s="980"/>
      <c r="GW28" s="980"/>
      <c r="GX28" s="980"/>
      <c r="GY28" s="980"/>
      <c r="GZ28" s="980"/>
      <c r="HA28" s="980"/>
      <c r="HB28" s="980"/>
      <c r="HC28" s="980"/>
      <c r="HD28" s="980"/>
      <c r="HE28" s="980"/>
      <c r="HF28" s="980"/>
      <c r="HG28" s="980"/>
      <c r="HH28" s="980"/>
      <c r="HI28" s="980"/>
      <c r="HJ28" s="980"/>
      <c r="HK28" s="980"/>
      <c r="HL28" s="980"/>
      <c r="HM28" s="980"/>
      <c r="HN28" s="980"/>
      <c r="HO28" s="980"/>
      <c r="HP28" s="980"/>
      <c r="HQ28" s="980"/>
      <c r="HR28" s="980"/>
      <c r="HS28" s="980"/>
      <c r="HT28" s="980"/>
      <c r="HU28" s="980"/>
      <c r="HV28" s="980"/>
      <c r="HW28" s="980"/>
      <c r="HX28" s="980"/>
      <c r="HY28" s="980"/>
      <c r="HZ28" s="980"/>
      <c r="IA28" s="980"/>
    </row>
    <row r="29" spans="1:235" ht="18.75">
      <c r="A29" s="606"/>
      <c r="B29" s="1000" t="s">
        <v>41</v>
      </c>
      <c r="C29" s="1001"/>
      <c r="D29" s="21">
        <v>2</v>
      </c>
      <c r="E29" s="128"/>
      <c r="F29" s="991"/>
      <c r="G29" s="995">
        <v>3</v>
      </c>
      <c r="H29" s="886">
        <f t="shared" si="5"/>
        <v>90</v>
      </c>
      <c r="I29" s="837">
        <f t="shared" si="3"/>
        <v>72</v>
      </c>
      <c r="J29" s="58"/>
      <c r="K29" s="58"/>
      <c r="L29" s="58">
        <v>72</v>
      </c>
      <c r="M29" s="1006">
        <v>18</v>
      </c>
      <c r="N29" s="87"/>
      <c r="O29" s="80">
        <v>4</v>
      </c>
      <c r="P29" s="80"/>
      <c r="Q29" s="80"/>
      <c r="R29" s="985"/>
      <c r="S29" s="985"/>
      <c r="T29" s="985"/>
      <c r="U29" s="985"/>
      <c r="V29" s="573"/>
      <c r="W29" s="1143" t="s">
        <v>463</v>
      </c>
      <c r="X29" s="980"/>
      <c r="Y29" s="980"/>
      <c r="Z29" s="980"/>
      <c r="AA29" s="980"/>
      <c r="AB29" s="980"/>
      <c r="AC29" s="980"/>
      <c r="AD29" s="980"/>
      <c r="AE29" s="980"/>
      <c r="AF29" s="980"/>
      <c r="AG29" s="980"/>
      <c r="AH29" s="980"/>
      <c r="AI29" s="980"/>
      <c r="AJ29" s="980"/>
      <c r="AK29" s="980"/>
      <c r="AL29" s="980"/>
      <c r="AM29" s="980"/>
      <c r="AN29" s="980"/>
      <c r="AO29" s="980"/>
      <c r="AP29" s="980"/>
      <c r="AQ29" s="980"/>
      <c r="AR29" s="980"/>
      <c r="AS29" s="980"/>
      <c r="AT29" s="980"/>
      <c r="AU29" s="980"/>
      <c r="AV29" s="980"/>
      <c r="AW29" s="980"/>
      <c r="AX29" s="980"/>
      <c r="AY29" s="980"/>
      <c r="AZ29" s="980"/>
      <c r="BA29" s="980"/>
      <c r="BB29" s="980"/>
      <c r="BC29" s="980"/>
      <c r="BD29" s="980"/>
      <c r="BE29" s="980"/>
      <c r="BF29" s="980"/>
      <c r="BG29" s="980"/>
      <c r="BH29" s="980"/>
      <c r="BI29" s="980"/>
      <c r="BJ29" s="980"/>
      <c r="BK29" s="980"/>
      <c r="BL29" s="980"/>
      <c r="BM29" s="980"/>
      <c r="BN29" s="980"/>
      <c r="BO29" s="980"/>
      <c r="BP29" s="980"/>
      <c r="BQ29" s="980"/>
      <c r="BR29" s="980"/>
      <c r="BS29" s="980"/>
      <c r="BT29" s="980"/>
      <c r="BU29" s="980"/>
      <c r="BV29" s="980"/>
      <c r="BW29" s="980"/>
      <c r="BX29" s="980"/>
      <c r="BY29" s="980"/>
      <c r="BZ29" s="980"/>
      <c r="CA29" s="980"/>
      <c r="CB29" s="980"/>
      <c r="CC29" s="980"/>
      <c r="CD29" s="980"/>
      <c r="CE29" s="980"/>
      <c r="CF29" s="980"/>
      <c r="CG29" s="980"/>
      <c r="CH29" s="980"/>
      <c r="CI29" s="980"/>
      <c r="CJ29" s="980"/>
      <c r="CK29" s="980"/>
      <c r="CL29" s="980"/>
      <c r="CM29" s="980"/>
      <c r="CN29" s="980"/>
      <c r="CO29" s="980"/>
      <c r="CP29" s="980"/>
      <c r="CQ29" s="980"/>
      <c r="CR29" s="980"/>
      <c r="CS29" s="980"/>
      <c r="CT29" s="980"/>
      <c r="CU29" s="980"/>
      <c r="CV29" s="980"/>
      <c r="CW29" s="980"/>
      <c r="CX29" s="980"/>
      <c r="CY29" s="980"/>
      <c r="CZ29" s="980"/>
      <c r="DA29" s="980"/>
      <c r="DB29" s="980"/>
      <c r="DC29" s="980"/>
      <c r="DD29" s="980"/>
      <c r="DE29" s="980"/>
      <c r="DF29" s="980"/>
      <c r="DG29" s="980"/>
      <c r="DH29" s="980"/>
      <c r="DI29" s="980"/>
      <c r="DJ29" s="980"/>
      <c r="DK29" s="980"/>
      <c r="DL29" s="980"/>
      <c r="DM29" s="980"/>
      <c r="DN29" s="980"/>
      <c r="DO29" s="980"/>
      <c r="DP29" s="980"/>
      <c r="DQ29" s="980"/>
      <c r="DR29" s="980"/>
      <c r="DS29" s="980"/>
      <c r="DT29" s="980"/>
      <c r="DU29" s="980"/>
      <c r="DV29" s="980"/>
      <c r="DW29" s="980"/>
      <c r="DX29" s="980"/>
      <c r="DY29" s="980"/>
      <c r="DZ29" s="980"/>
      <c r="EA29" s="980"/>
      <c r="EB29" s="980"/>
      <c r="EC29" s="980"/>
      <c r="ED29" s="980"/>
      <c r="EE29" s="980"/>
      <c r="EF29" s="980"/>
      <c r="EG29" s="980"/>
      <c r="EH29" s="980"/>
      <c r="EI29" s="980"/>
      <c r="EJ29" s="980"/>
      <c r="EK29" s="980"/>
      <c r="EL29" s="980"/>
      <c r="EM29" s="980"/>
      <c r="EN29" s="980"/>
      <c r="EO29" s="980"/>
      <c r="EP29" s="980"/>
      <c r="EQ29" s="980"/>
      <c r="ER29" s="980"/>
      <c r="ES29" s="980"/>
      <c r="ET29" s="980"/>
      <c r="EU29" s="980"/>
      <c r="EV29" s="980"/>
      <c r="EW29" s="980"/>
      <c r="EX29" s="980"/>
      <c r="EY29" s="980"/>
      <c r="EZ29" s="980"/>
      <c r="FA29" s="980"/>
      <c r="FB29" s="980"/>
      <c r="FC29" s="980"/>
      <c r="FD29" s="980"/>
      <c r="FE29" s="980"/>
      <c r="FF29" s="980"/>
      <c r="FG29" s="980"/>
      <c r="FH29" s="980"/>
      <c r="FI29" s="980"/>
      <c r="FJ29" s="980"/>
      <c r="FK29" s="980"/>
      <c r="FL29" s="980"/>
      <c r="FM29" s="980"/>
      <c r="FN29" s="980"/>
      <c r="FO29" s="980"/>
      <c r="FP29" s="980"/>
      <c r="FQ29" s="980"/>
      <c r="FR29" s="980"/>
      <c r="FS29" s="980"/>
      <c r="FT29" s="980"/>
      <c r="FU29" s="980"/>
      <c r="FV29" s="980"/>
      <c r="FW29" s="980"/>
      <c r="FX29" s="980"/>
      <c r="FY29" s="980"/>
      <c r="FZ29" s="980"/>
      <c r="GA29" s="980"/>
      <c r="GB29" s="980"/>
      <c r="GC29" s="980"/>
      <c r="GD29" s="980"/>
      <c r="GE29" s="980"/>
      <c r="GF29" s="980"/>
      <c r="GG29" s="980"/>
      <c r="GH29" s="980"/>
      <c r="GI29" s="980"/>
      <c r="GJ29" s="980"/>
      <c r="GK29" s="980"/>
      <c r="GL29" s="980"/>
      <c r="GM29" s="980"/>
      <c r="GN29" s="980"/>
      <c r="GO29" s="980"/>
      <c r="GP29" s="980"/>
      <c r="GQ29" s="980"/>
      <c r="GR29" s="980"/>
      <c r="GS29" s="980"/>
      <c r="GT29" s="980"/>
      <c r="GU29" s="980"/>
      <c r="GV29" s="980"/>
      <c r="GW29" s="980"/>
      <c r="GX29" s="980"/>
      <c r="GY29" s="980"/>
      <c r="GZ29" s="980"/>
      <c r="HA29" s="980"/>
      <c r="HB29" s="980"/>
      <c r="HC29" s="980"/>
      <c r="HD29" s="980"/>
      <c r="HE29" s="980"/>
      <c r="HF29" s="980"/>
      <c r="HG29" s="980"/>
      <c r="HH29" s="980"/>
      <c r="HI29" s="980"/>
      <c r="HJ29" s="980"/>
      <c r="HK29" s="980"/>
      <c r="HL29" s="980"/>
      <c r="HM29" s="980"/>
      <c r="HN29" s="980"/>
      <c r="HO29" s="980"/>
      <c r="HP29" s="980"/>
      <c r="HQ29" s="980"/>
      <c r="HR29" s="980"/>
      <c r="HS29" s="980"/>
      <c r="HT29" s="980"/>
      <c r="HU29" s="980"/>
      <c r="HV29" s="980"/>
      <c r="HW29" s="980"/>
      <c r="HX29" s="980"/>
      <c r="HY29" s="980"/>
      <c r="HZ29" s="980"/>
      <c r="IA29" s="980"/>
    </row>
    <row r="35" ht="18.75">
      <c r="B35" s="263" t="s">
        <v>595</v>
      </c>
    </row>
    <row r="36" spans="2:3" ht="18.75">
      <c r="B36" s="263" t="s">
        <v>573</v>
      </c>
      <c r="C36" s="1429">
        <v>1</v>
      </c>
    </row>
    <row r="37" spans="2:3" ht="18.75">
      <c r="B37" s="263" t="s">
        <v>568</v>
      </c>
      <c r="C37" s="1429">
        <v>1</v>
      </c>
    </row>
    <row r="38" spans="2:3" ht="18.75">
      <c r="B38" s="850" t="s">
        <v>59</v>
      </c>
      <c r="C38" s="1429">
        <v>1</v>
      </c>
    </row>
    <row r="39" spans="2:3" ht="18.75">
      <c r="B39" s="853" t="s">
        <v>502</v>
      </c>
      <c r="C39" s="1429">
        <v>0.5</v>
      </c>
    </row>
    <row r="40" spans="2:3" ht="18.75">
      <c r="B40" s="848" t="s">
        <v>522</v>
      </c>
      <c r="C40" s="264">
        <v>1</v>
      </c>
    </row>
    <row r="41" spans="2:9" ht="18.75">
      <c r="B41" s="850" t="s">
        <v>59</v>
      </c>
      <c r="C41" s="1429">
        <v>0.5</v>
      </c>
      <c r="H41" s="1403"/>
      <c r="I41" s="1404"/>
    </row>
    <row r="42" spans="2:9" ht="18.75">
      <c r="B42" s="263" t="s">
        <v>568</v>
      </c>
      <c r="C42" s="1429">
        <v>1</v>
      </c>
      <c r="H42" s="1403"/>
      <c r="I42" s="1404"/>
    </row>
  </sheetData>
  <sheetProtection/>
  <mergeCells count="30">
    <mergeCell ref="AF7:AH8"/>
    <mergeCell ref="AI7:AK8"/>
    <mergeCell ref="AL7:AN8"/>
    <mergeCell ref="A9:O9"/>
    <mergeCell ref="F5:F7"/>
    <mergeCell ref="J5:J7"/>
    <mergeCell ref="K5:K7"/>
    <mergeCell ref="L5:L7"/>
    <mergeCell ref="N6:V6"/>
    <mergeCell ref="AC7:AE8"/>
    <mergeCell ref="N3:O4"/>
    <mergeCell ref="P3:Q4"/>
    <mergeCell ref="R3:S4"/>
    <mergeCell ref="T3:V4"/>
    <mergeCell ref="C4:C7"/>
    <mergeCell ref="D4:D7"/>
    <mergeCell ref="E4:F4"/>
    <mergeCell ref="I4:I7"/>
    <mergeCell ref="J4:L4"/>
    <mergeCell ref="E5:E7"/>
    <mergeCell ref="A1:V1"/>
    <mergeCell ref="A2:A7"/>
    <mergeCell ref="B2:B7"/>
    <mergeCell ref="C2:F3"/>
    <mergeCell ref="G2:G7"/>
    <mergeCell ref="H2:M2"/>
    <mergeCell ref="N2:V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61"/>
  <sheetViews>
    <sheetView view="pageBreakPreview" zoomScale="65" zoomScaleNormal="72" zoomScaleSheetLayoutView="65" zoomScalePageLayoutView="0" workbookViewId="0" topLeftCell="A1">
      <pane ySplit="8" topLeftCell="A9" activePane="bottomLeft" state="frozen"/>
      <selection pane="topLeft" activeCell="F1" sqref="F1"/>
      <selection pane="bottomLeft" activeCell="Q25" sqref="Q25:Q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4.00390625" style="1143" customWidth="1"/>
    <col min="45" max="16384" width="9.125" style="5" customWidth="1"/>
  </cols>
  <sheetData>
    <row r="1" spans="1:44" s="7" customFormat="1" ht="19.5" customHeight="1" thickBot="1">
      <c r="A1" s="1781" t="s">
        <v>524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781"/>
      <c r="P1" s="1781"/>
      <c r="Q1" s="1781"/>
      <c r="R1" s="1781"/>
      <c r="S1" s="1781"/>
      <c r="T1" s="1781"/>
      <c r="U1" s="1781"/>
      <c r="V1" s="1781"/>
      <c r="AR1" s="231"/>
    </row>
    <row r="2" spans="1:44" s="7" customFormat="1" ht="19.5" customHeight="1" thickBot="1">
      <c r="A2" s="1797" t="s">
        <v>25</v>
      </c>
      <c r="B2" s="1820" t="s">
        <v>26</v>
      </c>
      <c r="C2" s="1800" t="s">
        <v>374</v>
      </c>
      <c r="D2" s="1801"/>
      <c r="E2" s="1801"/>
      <c r="F2" s="1802"/>
      <c r="G2" s="1740" t="s">
        <v>27</v>
      </c>
      <c r="H2" s="1789" t="s">
        <v>148</v>
      </c>
      <c r="I2" s="1789"/>
      <c r="J2" s="1789"/>
      <c r="K2" s="1789"/>
      <c r="L2" s="1789"/>
      <c r="M2" s="1790"/>
      <c r="N2" s="1822" t="s">
        <v>351</v>
      </c>
      <c r="O2" s="1823"/>
      <c r="P2" s="1823"/>
      <c r="Q2" s="1823"/>
      <c r="R2" s="1823"/>
      <c r="S2" s="1823"/>
      <c r="T2" s="1823"/>
      <c r="U2" s="1823"/>
      <c r="V2" s="1824"/>
      <c r="AR2" s="231"/>
    </row>
    <row r="3" spans="1:44" s="7" customFormat="1" ht="19.5" customHeight="1">
      <c r="A3" s="1798"/>
      <c r="B3" s="1787"/>
      <c r="C3" s="1803"/>
      <c r="D3" s="1804"/>
      <c r="E3" s="1804"/>
      <c r="F3" s="1805"/>
      <c r="G3" s="1741"/>
      <c r="H3" s="1744" t="s">
        <v>28</v>
      </c>
      <c r="I3" s="1787" t="s">
        <v>149</v>
      </c>
      <c r="J3" s="1830"/>
      <c r="K3" s="1830"/>
      <c r="L3" s="1830"/>
      <c r="M3" s="1782" t="s">
        <v>29</v>
      </c>
      <c r="N3" s="1825" t="s">
        <v>32</v>
      </c>
      <c r="O3" s="1826"/>
      <c r="P3" s="1826" t="s">
        <v>33</v>
      </c>
      <c r="Q3" s="1826"/>
      <c r="R3" s="1826" t="s">
        <v>34</v>
      </c>
      <c r="S3" s="1826"/>
      <c r="T3" s="1826" t="s">
        <v>35</v>
      </c>
      <c r="U3" s="1826"/>
      <c r="V3" s="1828"/>
      <c r="AR3" s="231"/>
    </row>
    <row r="4" spans="1:44" s="7" customFormat="1" ht="19.5" customHeight="1">
      <c r="A4" s="1798"/>
      <c r="B4" s="1787"/>
      <c r="C4" s="1736" t="s">
        <v>142</v>
      </c>
      <c r="D4" s="1736" t="s">
        <v>143</v>
      </c>
      <c r="E4" s="1794" t="s">
        <v>145</v>
      </c>
      <c r="F4" s="1795"/>
      <c r="G4" s="1741"/>
      <c r="H4" s="1744"/>
      <c r="I4" s="1729" t="s">
        <v>21</v>
      </c>
      <c r="J4" s="1796" t="s">
        <v>150</v>
      </c>
      <c r="K4" s="1796"/>
      <c r="L4" s="1796"/>
      <c r="M4" s="1783"/>
      <c r="N4" s="1827"/>
      <c r="O4" s="1796"/>
      <c r="P4" s="1796"/>
      <c r="Q4" s="1796"/>
      <c r="R4" s="1796"/>
      <c r="S4" s="1796"/>
      <c r="T4" s="1796"/>
      <c r="U4" s="1796"/>
      <c r="V4" s="1829"/>
      <c r="AR4" s="231"/>
    </row>
    <row r="5" spans="1:44" s="7" customFormat="1" ht="19.5" customHeight="1">
      <c r="A5" s="1798"/>
      <c r="B5" s="1787"/>
      <c r="C5" s="1744"/>
      <c r="D5" s="1744"/>
      <c r="E5" s="1791" t="s">
        <v>146</v>
      </c>
      <c r="F5" s="1738" t="s">
        <v>147</v>
      </c>
      <c r="G5" s="1742"/>
      <c r="H5" s="1744"/>
      <c r="I5" s="1730"/>
      <c r="J5" s="1736" t="s">
        <v>30</v>
      </c>
      <c r="K5" s="1736" t="s">
        <v>456</v>
      </c>
      <c r="L5" s="1736" t="s">
        <v>31</v>
      </c>
      <c r="M5" s="1784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</row>
    <row r="6" spans="1:44" s="7" customFormat="1" ht="19.5" customHeight="1" thickBot="1">
      <c r="A6" s="1798"/>
      <c r="B6" s="1787"/>
      <c r="C6" s="1744"/>
      <c r="D6" s="1744"/>
      <c r="E6" s="1792"/>
      <c r="F6" s="1738"/>
      <c r="G6" s="1742"/>
      <c r="H6" s="1744"/>
      <c r="I6" s="1730"/>
      <c r="J6" s="1736"/>
      <c r="K6" s="1736"/>
      <c r="L6" s="1736"/>
      <c r="M6" s="1784"/>
      <c r="N6" s="1786" t="s">
        <v>352</v>
      </c>
      <c r="O6" s="1787"/>
      <c r="P6" s="1787"/>
      <c r="Q6" s="1787"/>
      <c r="R6" s="1787"/>
      <c r="S6" s="1787"/>
      <c r="T6" s="1787"/>
      <c r="U6" s="1787"/>
      <c r="V6" s="1788"/>
      <c r="AR6" s="231"/>
    </row>
    <row r="7" spans="1:44" s="7" customFormat="1" ht="22.5" customHeight="1" thickBot="1">
      <c r="A7" s="1799"/>
      <c r="B7" s="1821"/>
      <c r="C7" s="1745"/>
      <c r="D7" s="1745"/>
      <c r="E7" s="1793"/>
      <c r="F7" s="1739"/>
      <c r="G7" s="1743"/>
      <c r="H7" s="1745"/>
      <c r="I7" s="1731"/>
      <c r="J7" s="1737"/>
      <c r="K7" s="1737"/>
      <c r="L7" s="1737"/>
      <c r="M7" s="1785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47" t="s">
        <v>32</v>
      </c>
      <c r="AD7" s="1732"/>
      <c r="AE7" s="1732"/>
      <c r="AF7" s="1732" t="s">
        <v>33</v>
      </c>
      <c r="AG7" s="1732"/>
      <c r="AH7" s="1732"/>
      <c r="AI7" s="1732" t="s">
        <v>34</v>
      </c>
      <c r="AJ7" s="1732"/>
      <c r="AK7" s="1732"/>
      <c r="AL7" s="1732" t="s">
        <v>35</v>
      </c>
      <c r="AM7" s="1732"/>
      <c r="AN7" s="1746"/>
      <c r="AR7" s="231"/>
    </row>
    <row r="8" spans="1:44" s="7" customFormat="1" ht="19.5" customHeigh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05"/>
      <c r="AD8" s="1687"/>
      <c r="AE8" s="1687"/>
      <c r="AF8" s="1687"/>
      <c r="AG8" s="1687"/>
      <c r="AH8" s="1687"/>
      <c r="AI8" s="1687"/>
      <c r="AJ8" s="1687"/>
      <c r="AK8" s="1687"/>
      <c r="AL8" s="1687"/>
      <c r="AM8" s="1687"/>
      <c r="AN8" s="1715"/>
      <c r="AR8" s="231"/>
    </row>
    <row r="9" spans="1:44" s="27" customFormat="1" ht="12.75" customHeight="1">
      <c r="A9" s="49"/>
      <c r="B9" s="49"/>
      <c r="C9" s="50"/>
      <c r="D9" s="50"/>
      <c r="E9" s="50"/>
      <c r="F9" s="50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1"/>
      <c r="V9" s="52"/>
      <c r="AR9" s="1142"/>
    </row>
    <row r="10" ht="18.75">
      <c r="B10" s="1431" t="s">
        <v>596</v>
      </c>
    </row>
    <row r="11" spans="1:235" ht="37.5">
      <c r="A11" s="77" t="s">
        <v>492</v>
      </c>
      <c r="B11" s="850" t="s">
        <v>63</v>
      </c>
      <c r="C11" s="943" t="s">
        <v>45</v>
      </c>
      <c r="D11" s="55"/>
      <c r="E11" s="55"/>
      <c r="F11" s="865"/>
      <c r="G11" s="1405">
        <v>4.5</v>
      </c>
      <c r="H11" s="952">
        <f>G11*30</f>
        <v>135</v>
      </c>
      <c r="I11" s="107">
        <v>45</v>
      </c>
      <c r="J11" s="57">
        <v>30</v>
      </c>
      <c r="K11" s="59"/>
      <c r="L11" s="59">
        <v>15</v>
      </c>
      <c r="M11" s="1262">
        <f>H11-I11</f>
        <v>90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231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</row>
    <row r="12" spans="1:235" ht="18.75">
      <c r="A12" s="77"/>
      <c r="B12" s="850" t="s">
        <v>64</v>
      </c>
      <c r="C12" s="955">
        <v>3</v>
      </c>
      <c r="D12" s="239"/>
      <c r="E12" s="239"/>
      <c r="F12" s="991"/>
      <c r="G12" s="1406">
        <v>6</v>
      </c>
      <c r="H12" s="952">
        <f aca="true" t="shared" si="0" ref="H12:H18">G12*30</f>
        <v>180</v>
      </c>
      <c r="I12" s="107">
        <v>75</v>
      </c>
      <c r="J12" s="175">
        <v>45</v>
      </c>
      <c r="K12" s="175">
        <v>15</v>
      </c>
      <c r="L12" s="175">
        <v>15</v>
      </c>
      <c r="M12" s="1262">
        <f aca="true" t="shared" si="1" ref="M12:M18">H12-I12</f>
        <v>105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1143"/>
      <c r="X12" s="980"/>
      <c r="Y12" s="980"/>
      <c r="Z12" s="980"/>
      <c r="AA12" s="980"/>
      <c r="AB12" s="980"/>
      <c r="AC12" s="980"/>
      <c r="AD12" s="980"/>
      <c r="AE12" s="980"/>
      <c r="AF12" s="980"/>
      <c r="AG12" s="980"/>
      <c r="AH12" s="980"/>
      <c r="AI12" s="980"/>
      <c r="AJ12" s="980"/>
      <c r="AK12" s="980"/>
      <c r="AL12" s="980"/>
      <c r="AM12" s="980"/>
      <c r="AN12" s="980"/>
      <c r="AO12" s="980"/>
      <c r="AP12" s="980"/>
      <c r="AQ12" s="980"/>
      <c r="AR12" s="980"/>
      <c r="AS12" s="980"/>
      <c r="AT12" s="980"/>
      <c r="AU12" s="980"/>
      <c r="AV12" s="980"/>
      <c r="AW12" s="980"/>
      <c r="AX12" s="980"/>
      <c r="AY12" s="980"/>
      <c r="AZ12" s="980"/>
      <c r="BA12" s="980"/>
      <c r="BB12" s="980"/>
      <c r="BC12" s="980"/>
      <c r="BD12" s="980"/>
      <c r="BE12" s="980"/>
      <c r="BF12" s="980"/>
      <c r="BG12" s="980"/>
      <c r="BH12" s="980"/>
      <c r="BI12" s="980"/>
      <c r="BJ12" s="980"/>
      <c r="BK12" s="980"/>
      <c r="BL12" s="980"/>
      <c r="BM12" s="980"/>
      <c r="BN12" s="980"/>
      <c r="BO12" s="980"/>
      <c r="BP12" s="980"/>
      <c r="BQ12" s="980"/>
      <c r="BR12" s="980"/>
      <c r="BS12" s="980"/>
      <c r="BT12" s="980"/>
      <c r="BU12" s="980"/>
      <c r="BV12" s="980"/>
      <c r="BW12" s="980"/>
      <c r="BX12" s="980"/>
      <c r="BY12" s="980"/>
      <c r="BZ12" s="980"/>
      <c r="CA12" s="980"/>
      <c r="CB12" s="980"/>
      <c r="CC12" s="980"/>
      <c r="CD12" s="980"/>
      <c r="CE12" s="980"/>
      <c r="CF12" s="980"/>
      <c r="CG12" s="980"/>
      <c r="CH12" s="980"/>
      <c r="CI12" s="980"/>
      <c r="CJ12" s="980"/>
      <c r="CK12" s="980"/>
      <c r="CL12" s="980"/>
      <c r="CM12" s="980"/>
      <c r="CN12" s="980"/>
      <c r="CO12" s="980"/>
      <c r="CP12" s="980"/>
      <c r="CQ12" s="980"/>
      <c r="CR12" s="980"/>
      <c r="CS12" s="980"/>
      <c r="CT12" s="980"/>
      <c r="CU12" s="980"/>
      <c r="CV12" s="980"/>
      <c r="CW12" s="980"/>
      <c r="CX12" s="980"/>
      <c r="CY12" s="980"/>
      <c r="CZ12" s="980"/>
      <c r="DA12" s="980"/>
      <c r="DB12" s="980"/>
      <c r="DC12" s="980"/>
      <c r="DD12" s="980"/>
      <c r="DE12" s="980"/>
      <c r="DF12" s="980"/>
      <c r="DG12" s="980"/>
      <c r="DH12" s="980"/>
      <c r="DI12" s="980"/>
      <c r="DJ12" s="980"/>
      <c r="DK12" s="980"/>
      <c r="DL12" s="980"/>
      <c r="DM12" s="980"/>
      <c r="DN12" s="980"/>
      <c r="DO12" s="980"/>
      <c r="DP12" s="980"/>
      <c r="DQ12" s="980"/>
      <c r="DR12" s="980"/>
      <c r="DS12" s="980"/>
      <c r="DT12" s="980"/>
      <c r="DU12" s="980"/>
      <c r="DV12" s="980"/>
      <c r="DW12" s="980"/>
      <c r="DX12" s="980"/>
      <c r="DY12" s="980"/>
      <c r="DZ12" s="980"/>
      <c r="EA12" s="980"/>
      <c r="EB12" s="980"/>
      <c r="EC12" s="980"/>
      <c r="ED12" s="980"/>
      <c r="EE12" s="980"/>
      <c r="EF12" s="980"/>
      <c r="EG12" s="980"/>
      <c r="EH12" s="980"/>
      <c r="EI12" s="980"/>
      <c r="EJ12" s="980"/>
      <c r="EK12" s="980"/>
      <c r="EL12" s="980"/>
      <c r="EM12" s="980"/>
      <c r="EN12" s="980"/>
      <c r="EO12" s="980"/>
      <c r="EP12" s="980"/>
      <c r="EQ12" s="980"/>
      <c r="ER12" s="980"/>
      <c r="ES12" s="980"/>
      <c r="ET12" s="980"/>
      <c r="EU12" s="980"/>
      <c r="EV12" s="980"/>
      <c r="EW12" s="980"/>
      <c r="EX12" s="980"/>
      <c r="EY12" s="980"/>
      <c r="EZ12" s="980"/>
      <c r="FA12" s="980"/>
      <c r="FB12" s="980"/>
      <c r="FC12" s="980"/>
      <c r="FD12" s="980"/>
      <c r="FE12" s="980"/>
      <c r="FF12" s="980"/>
      <c r="FG12" s="980"/>
      <c r="FH12" s="980"/>
      <c r="FI12" s="980"/>
      <c r="FJ12" s="980"/>
      <c r="FK12" s="980"/>
      <c r="FL12" s="980"/>
      <c r="FM12" s="980"/>
      <c r="FN12" s="980"/>
      <c r="FO12" s="980"/>
      <c r="FP12" s="980"/>
      <c r="FQ12" s="980"/>
      <c r="FR12" s="980"/>
      <c r="FS12" s="980"/>
      <c r="FT12" s="980"/>
      <c r="FU12" s="980"/>
      <c r="FV12" s="980"/>
      <c r="FW12" s="980"/>
      <c r="FX12" s="980"/>
      <c r="FY12" s="980"/>
      <c r="FZ12" s="980"/>
      <c r="GA12" s="980"/>
      <c r="GB12" s="980"/>
      <c r="GC12" s="980"/>
      <c r="GD12" s="980"/>
      <c r="GE12" s="980"/>
      <c r="GF12" s="980"/>
      <c r="GG12" s="980"/>
      <c r="GH12" s="980"/>
      <c r="GI12" s="980"/>
      <c r="GJ12" s="980"/>
      <c r="GK12" s="980"/>
      <c r="GL12" s="980"/>
      <c r="GM12" s="980"/>
      <c r="GN12" s="980"/>
      <c r="GO12" s="980"/>
      <c r="GP12" s="980"/>
      <c r="GQ12" s="980"/>
      <c r="GR12" s="980"/>
      <c r="GS12" s="980"/>
      <c r="GT12" s="980"/>
      <c r="GU12" s="980"/>
      <c r="GV12" s="980"/>
      <c r="GW12" s="980"/>
      <c r="GX12" s="980"/>
      <c r="GY12" s="980"/>
      <c r="GZ12" s="980"/>
      <c r="HA12" s="980"/>
      <c r="HB12" s="980"/>
      <c r="HC12" s="980"/>
      <c r="HD12" s="980"/>
      <c r="HE12" s="980"/>
      <c r="HF12" s="980"/>
      <c r="HG12" s="980"/>
      <c r="HH12" s="980"/>
      <c r="HI12" s="980"/>
      <c r="HJ12" s="980"/>
      <c r="HK12" s="980"/>
      <c r="HL12" s="980"/>
      <c r="HM12" s="980"/>
      <c r="HN12" s="980"/>
      <c r="HO12" s="980"/>
      <c r="HP12" s="980"/>
      <c r="HQ12" s="980"/>
      <c r="HR12" s="980"/>
      <c r="HS12" s="980"/>
      <c r="HT12" s="980"/>
      <c r="HU12" s="980"/>
      <c r="HV12" s="980"/>
      <c r="HW12" s="980"/>
      <c r="HX12" s="980"/>
      <c r="HY12" s="980"/>
      <c r="HZ12" s="980"/>
      <c r="IA12" s="980"/>
    </row>
    <row r="13" spans="8:13" ht="18.75">
      <c r="H13" s="952">
        <f t="shared" si="0"/>
        <v>0</v>
      </c>
      <c r="M13" s="1262">
        <f t="shared" si="1"/>
        <v>0</v>
      </c>
    </row>
    <row r="14" spans="1:235" ht="18.75">
      <c r="A14" s="897" t="s">
        <v>170</v>
      </c>
      <c r="B14" s="853" t="s">
        <v>71</v>
      </c>
      <c r="C14" s="851" t="s">
        <v>45</v>
      </c>
      <c r="D14" s="23"/>
      <c r="E14" s="23"/>
      <c r="F14" s="144"/>
      <c r="G14" s="1074">
        <v>4</v>
      </c>
      <c r="H14" s="952">
        <f t="shared" si="0"/>
        <v>120</v>
      </c>
      <c r="I14" s="36">
        <v>60</v>
      </c>
      <c r="J14" s="24">
        <v>30</v>
      </c>
      <c r="K14" s="25">
        <v>15</v>
      </c>
      <c r="L14" s="25">
        <v>15</v>
      </c>
      <c r="M14" s="1262">
        <f t="shared" si="1"/>
        <v>60</v>
      </c>
      <c r="N14" s="87"/>
      <c r="O14" s="80"/>
      <c r="P14" s="80">
        <v>4</v>
      </c>
      <c r="Q14" s="80"/>
      <c r="R14" s="80"/>
      <c r="S14" s="80"/>
      <c r="T14" s="80"/>
      <c r="U14" s="80"/>
      <c r="V14" s="430"/>
      <c r="W14" s="1142" t="s">
        <v>460</v>
      </c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ht="18.75">
      <c r="A15" s="897" t="s">
        <v>171</v>
      </c>
      <c r="B15" s="853" t="s">
        <v>73</v>
      </c>
      <c r="C15" s="847"/>
      <c r="D15" s="16">
        <v>3</v>
      </c>
      <c r="E15" s="16"/>
      <c r="F15" s="989"/>
      <c r="G15" s="1074">
        <v>3.5</v>
      </c>
      <c r="H15" s="952">
        <f t="shared" si="0"/>
        <v>105</v>
      </c>
      <c r="I15" s="36">
        <v>54</v>
      </c>
      <c r="J15" s="24">
        <v>36</v>
      </c>
      <c r="K15" s="25">
        <v>9</v>
      </c>
      <c r="L15" s="25">
        <v>9</v>
      </c>
      <c r="M15" s="1262">
        <f t="shared" si="1"/>
        <v>51</v>
      </c>
      <c r="N15" s="87"/>
      <c r="O15" s="80"/>
      <c r="P15" s="80">
        <v>3</v>
      </c>
      <c r="Q15" s="80"/>
      <c r="R15" s="80"/>
      <c r="S15" s="80"/>
      <c r="T15" s="80"/>
      <c r="U15" s="80"/>
      <c r="V15" s="430"/>
      <c r="W15" s="1142" t="s">
        <v>460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</row>
    <row r="16" spans="1:235" ht="18.75">
      <c r="A16" s="1766" t="s">
        <v>575</v>
      </c>
      <c r="B16" s="1767"/>
      <c r="C16" s="948"/>
      <c r="D16" s="284" t="s">
        <v>45</v>
      </c>
      <c r="E16" s="284"/>
      <c r="F16" s="892"/>
      <c r="G16" s="1068">
        <v>4</v>
      </c>
      <c r="H16" s="952">
        <f t="shared" si="0"/>
        <v>120</v>
      </c>
      <c r="I16" s="895">
        <v>45</v>
      </c>
      <c r="J16" s="287">
        <v>30</v>
      </c>
      <c r="K16" s="288"/>
      <c r="L16" s="288">
        <v>15</v>
      </c>
      <c r="M16" s="1262">
        <f t="shared" si="1"/>
        <v>75</v>
      </c>
      <c r="N16" s="87"/>
      <c r="O16" s="80"/>
      <c r="P16" s="80">
        <v>3</v>
      </c>
      <c r="Q16" s="80"/>
      <c r="R16" s="80"/>
      <c r="S16" s="80"/>
      <c r="T16" s="80"/>
      <c r="U16" s="80"/>
      <c r="V16" s="430"/>
      <c r="W16" s="1142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</row>
    <row r="17" spans="1:235" ht="18.75">
      <c r="A17" s="1766" t="s">
        <v>576</v>
      </c>
      <c r="B17" s="1767"/>
      <c r="C17" s="948"/>
      <c r="D17" s="284" t="s">
        <v>45</v>
      </c>
      <c r="E17" s="284"/>
      <c r="F17" s="892"/>
      <c r="G17" s="1068">
        <v>3</v>
      </c>
      <c r="H17" s="952">
        <f t="shared" si="0"/>
        <v>90</v>
      </c>
      <c r="I17" s="895">
        <v>30</v>
      </c>
      <c r="J17" s="287">
        <v>20</v>
      </c>
      <c r="K17" s="288"/>
      <c r="L17" s="288">
        <v>10</v>
      </c>
      <c r="M17" s="1262">
        <f t="shared" si="1"/>
        <v>60</v>
      </c>
      <c r="N17" s="87"/>
      <c r="O17" s="80"/>
      <c r="P17" s="80">
        <v>2</v>
      </c>
      <c r="Q17" s="80"/>
      <c r="R17" s="80"/>
      <c r="S17" s="80"/>
      <c r="T17" s="80"/>
      <c r="U17" s="80"/>
      <c r="V17" s="430"/>
      <c r="W17" s="1143"/>
      <c r="X17" s="980"/>
      <c r="Y17" s="980"/>
      <c r="Z17" s="980"/>
      <c r="AA17" s="980"/>
      <c r="AB17" s="980"/>
      <c r="AC17" s="980"/>
      <c r="AD17" s="980"/>
      <c r="AE17" s="980"/>
      <c r="AF17" s="980"/>
      <c r="AG17" s="980"/>
      <c r="AH17" s="980"/>
      <c r="AI17" s="980"/>
      <c r="AJ17" s="980"/>
      <c r="AK17" s="980"/>
      <c r="AL17" s="980"/>
      <c r="AM17" s="980"/>
      <c r="AN17" s="980"/>
      <c r="AO17" s="980"/>
      <c r="AP17" s="980"/>
      <c r="AQ17" s="980"/>
      <c r="AR17" s="980"/>
      <c r="AS17" s="980"/>
      <c r="AT17" s="980"/>
      <c r="AU17" s="980"/>
      <c r="AV17" s="980"/>
      <c r="AW17" s="980"/>
      <c r="AX17" s="980"/>
      <c r="AY17" s="980"/>
      <c r="AZ17" s="980"/>
      <c r="BA17" s="980"/>
      <c r="BB17" s="980"/>
      <c r="BC17" s="980"/>
      <c r="BD17" s="980"/>
      <c r="BE17" s="980"/>
      <c r="BF17" s="980"/>
      <c r="BG17" s="980"/>
      <c r="BH17" s="980"/>
      <c r="BI17" s="980"/>
      <c r="BJ17" s="980"/>
      <c r="BK17" s="980"/>
      <c r="BL17" s="980"/>
      <c r="BM17" s="980"/>
      <c r="BN17" s="980"/>
      <c r="BO17" s="980"/>
      <c r="BP17" s="980"/>
      <c r="BQ17" s="980"/>
      <c r="BR17" s="980"/>
      <c r="BS17" s="980"/>
      <c r="BT17" s="980"/>
      <c r="BU17" s="980"/>
      <c r="BV17" s="980"/>
      <c r="BW17" s="980"/>
      <c r="BX17" s="980"/>
      <c r="BY17" s="980"/>
      <c r="BZ17" s="980"/>
      <c r="CA17" s="980"/>
      <c r="CB17" s="980"/>
      <c r="CC17" s="980"/>
      <c r="CD17" s="980"/>
      <c r="CE17" s="980"/>
      <c r="CF17" s="980"/>
      <c r="CG17" s="980"/>
      <c r="CH17" s="980"/>
      <c r="CI17" s="980"/>
      <c r="CJ17" s="980"/>
      <c r="CK17" s="980"/>
      <c r="CL17" s="980"/>
      <c r="CM17" s="980"/>
      <c r="CN17" s="980"/>
      <c r="CO17" s="980"/>
      <c r="CP17" s="980"/>
      <c r="CQ17" s="980"/>
      <c r="CR17" s="980"/>
      <c r="CS17" s="980"/>
      <c r="CT17" s="980"/>
      <c r="CU17" s="980"/>
      <c r="CV17" s="980"/>
      <c r="CW17" s="980"/>
      <c r="CX17" s="980"/>
      <c r="CY17" s="980"/>
      <c r="CZ17" s="980"/>
      <c r="DA17" s="980"/>
      <c r="DB17" s="980"/>
      <c r="DC17" s="980"/>
      <c r="DD17" s="980"/>
      <c r="DE17" s="980"/>
      <c r="DF17" s="980"/>
      <c r="DG17" s="980"/>
      <c r="DH17" s="980"/>
      <c r="DI17" s="980"/>
      <c r="DJ17" s="980"/>
      <c r="DK17" s="980"/>
      <c r="DL17" s="980"/>
      <c r="DM17" s="980"/>
      <c r="DN17" s="980"/>
      <c r="DO17" s="980"/>
      <c r="DP17" s="980"/>
      <c r="DQ17" s="980"/>
      <c r="DR17" s="980"/>
      <c r="DS17" s="980"/>
      <c r="DT17" s="980"/>
      <c r="DU17" s="980"/>
      <c r="DV17" s="980"/>
      <c r="DW17" s="980"/>
      <c r="DX17" s="980"/>
      <c r="DY17" s="980"/>
      <c r="DZ17" s="980"/>
      <c r="EA17" s="980"/>
      <c r="EB17" s="980"/>
      <c r="EC17" s="980"/>
      <c r="ED17" s="980"/>
      <c r="EE17" s="980"/>
      <c r="EF17" s="980"/>
      <c r="EG17" s="980"/>
      <c r="EH17" s="980"/>
      <c r="EI17" s="980"/>
      <c r="EJ17" s="980"/>
      <c r="EK17" s="980"/>
      <c r="EL17" s="980"/>
      <c r="EM17" s="980"/>
      <c r="EN17" s="980"/>
      <c r="EO17" s="980"/>
      <c r="EP17" s="980"/>
      <c r="EQ17" s="980"/>
      <c r="ER17" s="980"/>
      <c r="ES17" s="980"/>
      <c r="ET17" s="980"/>
      <c r="EU17" s="980"/>
      <c r="EV17" s="980"/>
      <c r="EW17" s="980"/>
      <c r="EX17" s="980"/>
      <c r="EY17" s="980"/>
      <c r="EZ17" s="980"/>
      <c r="FA17" s="980"/>
      <c r="FB17" s="980"/>
      <c r="FC17" s="980"/>
      <c r="FD17" s="980"/>
      <c r="FE17" s="980"/>
      <c r="FF17" s="980"/>
      <c r="FG17" s="980"/>
      <c r="FH17" s="980"/>
      <c r="FI17" s="980"/>
      <c r="FJ17" s="980"/>
      <c r="FK17" s="980"/>
      <c r="FL17" s="980"/>
      <c r="FM17" s="980"/>
      <c r="FN17" s="980"/>
      <c r="FO17" s="980"/>
      <c r="FP17" s="980"/>
      <c r="FQ17" s="980"/>
      <c r="FR17" s="980"/>
      <c r="FS17" s="980"/>
      <c r="FT17" s="980"/>
      <c r="FU17" s="980"/>
      <c r="FV17" s="980"/>
      <c r="FW17" s="980"/>
      <c r="FX17" s="980"/>
      <c r="FY17" s="980"/>
      <c r="FZ17" s="980"/>
      <c r="GA17" s="980"/>
      <c r="GB17" s="980"/>
      <c r="GC17" s="980"/>
      <c r="GD17" s="980"/>
      <c r="GE17" s="980"/>
      <c r="GF17" s="980"/>
      <c r="GG17" s="980"/>
      <c r="GH17" s="980"/>
      <c r="GI17" s="980"/>
      <c r="GJ17" s="980"/>
      <c r="GK17" s="980"/>
      <c r="GL17" s="980"/>
      <c r="GM17" s="980"/>
      <c r="GN17" s="980"/>
      <c r="GO17" s="980"/>
      <c r="GP17" s="980"/>
      <c r="GQ17" s="980"/>
      <c r="GR17" s="980"/>
      <c r="GS17" s="980"/>
      <c r="GT17" s="980"/>
      <c r="GU17" s="980"/>
      <c r="GV17" s="980"/>
      <c r="GW17" s="980"/>
      <c r="GX17" s="980"/>
      <c r="GY17" s="980"/>
      <c r="GZ17" s="980"/>
      <c r="HA17" s="980"/>
      <c r="HB17" s="980"/>
      <c r="HC17" s="980"/>
      <c r="HD17" s="980"/>
      <c r="HE17" s="980"/>
      <c r="HF17" s="980"/>
      <c r="HG17" s="980"/>
      <c r="HH17" s="980"/>
      <c r="HI17" s="980"/>
      <c r="HJ17" s="980"/>
      <c r="HK17" s="980"/>
      <c r="HL17" s="980"/>
      <c r="HM17" s="980"/>
      <c r="HN17" s="980"/>
      <c r="HO17" s="980"/>
      <c r="HP17" s="980"/>
      <c r="HQ17" s="980"/>
      <c r="HR17" s="980"/>
      <c r="HS17" s="980"/>
      <c r="HT17" s="980"/>
      <c r="HU17" s="980"/>
      <c r="HV17" s="980"/>
      <c r="HW17" s="980"/>
      <c r="HX17" s="980"/>
      <c r="HY17" s="980"/>
      <c r="HZ17" s="980"/>
      <c r="IA17" s="980"/>
    </row>
    <row r="18" spans="1:235" ht="18.75">
      <c r="A18" s="1770" t="s">
        <v>577</v>
      </c>
      <c r="B18" s="1771"/>
      <c r="C18" s="943"/>
      <c r="D18" s="59">
        <v>3</v>
      </c>
      <c r="E18" s="59"/>
      <c r="F18" s="865"/>
      <c r="G18" s="995">
        <v>5</v>
      </c>
      <c r="H18" s="952">
        <f t="shared" si="0"/>
        <v>150</v>
      </c>
      <c r="I18" s="107">
        <v>60</v>
      </c>
      <c r="J18" s="57">
        <v>30</v>
      </c>
      <c r="K18" s="59"/>
      <c r="L18" s="59">
        <v>30</v>
      </c>
      <c r="M18" s="1262">
        <f t="shared" si="1"/>
        <v>90</v>
      </c>
      <c r="N18" s="87"/>
      <c r="O18" s="80"/>
      <c r="P18" s="80">
        <v>4</v>
      </c>
      <c r="Q18" s="80"/>
      <c r="R18" s="80"/>
      <c r="S18" s="58"/>
      <c r="T18" s="58"/>
      <c r="U18" s="58"/>
      <c r="V18" s="114"/>
      <c r="W18" s="1142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</row>
    <row r="19" spans="1:235" ht="18.75">
      <c r="A19" s="291"/>
      <c r="B19" s="291"/>
      <c r="C19" s="1395"/>
      <c r="D19" s="1400"/>
      <c r="E19" s="1400"/>
      <c r="F19" s="233"/>
      <c r="G19" s="1408"/>
      <c r="H19" s="1399"/>
      <c r="I19" s="1398"/>
      <c r="J19" s="1399"/>
      <c r="K19" s="1400"/>
      <c r="L19" s="1400"/>
      <c r="M19" s="1396"/>
      <c r="N19" s="1401"/>
      <c r="O19" s="1401"/>
      <c r="P19" s="1401"/>
      <c r="Q19" s="1401"/>
      <c r="R19" s="1401"/>
      <c r="S19" s="1396"/>
      <c r="T19" s="1396"/>
      <c r="U19" s="1396"/>
      <c r="V19" s="1396"/>
      <c r="W19" s="1142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</row>
    <row r="20" spans="1:235" ht="18.75">
      <c r="A20" s="291"/>
      <c r="B20" s="291"/>
      <c r="C20" s="1395"/>
      <c r="D20" s="1400"/>
      <c r="E20" s="1400"/>
      <c r="F20" s="233"/>
      <c r="G20" s="1408"/>
      <c r="H20" s="1399"/>
      <c r="I20" s="1398"/>
      <c r="J20" s="1399"/>
      <c r="K20" s="1400"/>
      <c r="L20" s="1400"/>
      <c r="M20" s="1396"/>
      <c r="N20" s="1401"/>
      <c r="O20" s="1401"/>
      <c r="P20" s="1401"/>
      <c r="Q20" s="1401"/>
      <c r="R20" s="1401"/>
      <c r="S20" s="1396"/>
      <c r="T20" s="1396"/>
      <c r="U20" s="1396"/>
      <c r="V20" s="1396"/>
      <c r="W20" s="1142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</row>
    <row r="21" spans="1:235" ht="18.75">
      <c r="A21" s="606"/>
      <c r="B21" s="1000" t="s">
        <v>41</v>
      </c>
      <c r="C21" s="1001"/>
      <c r="D21" s="21">
        <v>3</v>
      </c>
      <c r="E21" s="128"/>
      <c r="F21" s="991"/>
      <c r="G21" s="995">
        <v>3</v>
      </c>
      <c r="H21" s="952">
        <f>G21*30</f>
        <v>90</v>
      </c>
      <c r="I21" s="1005">
        <v>60</v>
      </c>
      <c r="J21" s="58">
        <v>4</v>
      </c>
      <c r="K21" s="58"/>
      <c r="L21" s="58">
        <v>56</v>
      </c>
      <c r="M21" s="1262">
        <f>H21-I21</f>
        <v>30</v>
      </c>
      <c r="N21" s="87"/>
      <c r="O21" s="80"/>
      <c r="P21" s="80">
        <v>4</v>
      </c>
      <c r="Q21" s="80"/>
      <c r="R21" s="985"/>
      <c r="S21" s="985"/>
      <c r="T21" s="985"/>
      <c r="U21" s="985"/>
      <c r="V21" s="573"/>
      <c r="W21" s="1143"/>
      <c r="X21" s="980"/>
      <c r="Y21" s="980"/>
      <c r="Z21" s="980"/>
      <c r="AA21" s="980"/>
      <c r="AB21" s="980"/>
      <c r="AC21" s="980"/>
      <c r="AD21" s="980"/>
      <c r="AE21" s="980"/>
      <c r="AF21" s="980"/>
      <c r="AG21" s="980"/>
      <c r="AH21" s="980"/>
      <c r="AI21" s="980"/>
      <c r="AJ21" s="980"/>
      <c r="AK21" s="980"/>
      <c r="AL21" s="980"/>
      <c r="AM21" s="980"/>
      <c r="AN21" s="980"/>
      <c r="AO21" s="980"/>
      <c r="AP21" s="980"/>
      <c r="AQ21" s="980"/>
      <c r="AR21" s="980"/>
      <c r="AS21" s="980"/>
      <c r="AT21" s="980"/>
      <c r="AU21" s="980"/>
      <c r="AV21" s="980"/>
      <c r="AW21" s="980"/>
      <c r="AX21" s="980"/>
      <c r="AY21" s="980"/>
      <c r="AZ21" s="980"/>
      <c r="BA21" s="980"/>
      <c r="BB21" s="980"/>
      <c r="BC21" s="980"/>
      <c r="BD21" s="980"/>
      <c r="BE21" s="980"/>
      <c r="BF21" s="980"/>
      <c r="BG21" s="980"/>
      <c r="BH21" s="980"/>
      <c r="BI21" s="980"/>
      <c r="BJ21" s="980"/>
      <c r="BK21" s="980"/>
      <c r="BL21" s="980"/>
      <c r="BM21" s="980"/>
      <c r="BN21" s="980"/>
      <c r="BO21" s="980"/>
      <c r="BP21" s="980"/>
      <c r="BQ21" s="980"/>
      <c r="BR21" s="980"/>
      <c r="BS21" s="980"/>
      <c r="BT21" s="980"/>
      <c r="BU21" s="980"/>
      <c r="BV21" s="980"/>
      <c r="BW21" s="980"/>
      <c r="BX21" s="980"/>
      <c r="BY21" s="980"/>
      <c r="BZ21" s="980"/>
      <c r="CA21" s="980"/>
      <c r="CB21" s="980"/>
      <c r="CC21" s="980"/>
      <c r="CD21" s="980"/>
      <c r="CE21" s="980"/>
      <c r="CF21" s="980"/>
      <c r="CG21" s="980"/>
      <c r="CH21" s="980"/>
      <c r="CI21" s="980"/>
      <c r="CJ21" s="980"/>
      <c r="CK21" s="980"/>
      <c r="CL21" s="980"/>
      <c r="CM21" s="980"/>
      <c r="CN21" s="980"/>
      <c r="CO21" s="980"/>
      <c r="CP21" s="980"/>
      <c r="CQ21" s="980"/>
      <c r="CR21" s="980"/>
      <c r="CS21" s="980"/>
      <c r="CT21" s="980"/>
      <c r="CU21" s="980"/>
      <c r="CV21" s="980"/>
      <c r="CW21" s="980"/>
      <c r="CX21" s="980"/>
      <c r="CY21" s="980"/>
      <c r="CZ21" s="980"/>
      <c r="DA21" s="980"/>
      <c r="DB21" s="980"/>
      <c r="DC21" s="980"/>
      <c r="DD21" s="980"/>
      <c r="DE21" s="980"/>
      <c r="DF21" s="980"/>
      <c r="DG21" s="980"/>
      <c r="DH21" s="980"/>
      <c r="DI21" s="980"/>
      <c r="DJ21" s="980"/>
      <c r="DK21" s="980"/>
      <c r="DL21" s="980"/>
      <c r="DM21" s="980"/>
      <c r="DN21" s="980"/>
      <c r="DO21" s="980"/>
      <c r="DP21" s="980"/>
      <c r="DQ21" s="980"/>
      <c r="DR21" s="980"/>
      <c r="DS21" s="980"/>
      <c r="DT21" s="980"/>
      <c r="DU21" s="980"/>
      <c r="DV21" s="980"/>
      <c r="DW21" s="980"/>
      <c r="DX21" s="980"/>
      <c r="DY21" s="980"/>
      <c r="DZ21" s="980"/>
      <c r="EA21" s="980"/>
      <c r="EB21" s="980"/>
      <c r="EC21" s="980"/>
      <c r="ED21" s="980"/>
      <c r="EE21" s="980"/>
      <c r="EF21" s="980"/>
      <c r="EG21" s="980"/>
      <c r="EH21" s="980"/>
      <c r="EI21" s="980"/>
      <c r="EJ21" s="980"/>
      <c r="EK21" s="980"/>
      <c r="EL21" s="980"/>
      <c r="EM21" s="980"/>
      <c r="EN21" s="980"/>
      <c r="EO21" s="980"/>
      <c r="EP21" s="980"/>
      <c r="EQ21" s="980"/>
      <c r="ER21" s="980"/>
      <c r="ES21" s="980"/>
      <c r="ET21" s="980"/>
      <c r="EU21" s="980"/>
      <c r="EV21" s="980"/>
      <c r="EW21" s="980"/>
      <c r="EX21" s="980"/>
      <c r="EY21" s="980"/>
      <c r="EZ21" s="980"/>
      <c r="FA21" s="980"/>
      <c r="FB21" s="980"/>
      <c r="FC21" s="980"/>
      <c r="FD21" s="980"/>
      <c r="FE21" s="980"/>
      <c r="FF21" s="980"/>
      <c r="FG21" s="980"/>
      <c r="FH21" s="980"/>
      <c r="FI21" s="980"/>
      <c r="FJ21" s="980"/>
      <c r="FK21" s="980"/>
      <c r="FL21" s="980"/>
      <c r="FM21" s="980"/>
      <c r="FN21" s="980"/>
      <c r="FO21" s="980"/>
      <c r="FP21" s="980"/>
      <c r="FQ21" s="980"/>
      <c r="FR21" s="980"/>
      <c r="FS21" s="980"/>
      <c r="FT21" s="980"/>
      <c r="FU21" s="980"/>
      <c r="FV21" s="980"/>
      <c r="FW21" s="980"/>
      <c r="FX21" s="980"/>
      <c r="FY21" s="980"/>
      <c r="FZ21" s="980"/>
      <c r="GA21" s="980"/>
      <c r="GB21" s="980"/>
      <c r="GC21" s="980"/>
      <c r="GD21" s="980"/>
      <c r="GE21" s="980"/>
      <c r="GF21" s="980"/>
      <c r="GG21" s="980"/>
      <c r="GH21" s="980"/>
      <c r="GI21" s="980"/>
      <c r="GJ21" s="980"/>
      <c r="GK21" s="980"/>
      <c r="GL21" s="980"/>
      <c r="GM21" s="980"/>
      <c r="GN21" s="980"/>
      <c r="GO21" s="980"/>
      <c r="GP21" s="980"/>
      <c r="GQ21" s="980"/>
      <c r="GR21" s="980"/>
      <c r="GS21" s="980"/>
      <c r="GT21" s="980"/>
      <c r="GU21" s="980"/>
      <c r="GV21" s="980"/>
      <c r="GW21" s="980"/>
      <c r="GX21" s="980"/>
      <c r="GY21" s="980"/>
      <c r="GZ21" s="980"/>
      <c r="HA21" s="980"/>
      <c r="HB21" s="980"/>
      <c r="HC21" s="980"/>
      <c r="HD21" s="980"/>
      <c r="HE21" s="980"/>
      <c r="HF21" s="980"/>
      <c r="HG21" s="980"/>
      <c r="HH21" s="980"/>
      <c r="HI21" s="980"/>
      <c r="HJ21" s="980"/>
      <c r="HK21" s="980"/>
      <c r="HL21" s="980"/>
      <c r="HM21" s="980"/>
      <c r="HN21" s="980"/>
      <c r="HO21" s="980"/>
      <c r="HP21" s="980"/>
      <c r="HQ21" s="980"/>
      <c r="HR21" s="980"/>
      <c r="HS21" s="980"/>
      <c r="HT21" s="980"/>
      <c r="HU21" s="980"/>
      <c r="HV21" s="980"/>
      <c r="HW21" s="980"/>
      <c r="HX21" s="980"/>
      <c r="HY21" s="980"/>
      <c r="HZ21" s="980"/>
      <c r="IA21" s="980"/>
    </row>
    <row r="22" spans="1:235" ht="18.75">
      <c r="A22" s="1388"/>
      <c r="B22" s="1409"/>
      <c r="C22" s="1410"/>
      <c r="D22" s="1401"/>
      <c r="E22" s="1388"/>
      <c r="G22" s="1408"/>
      <c r="H22" s="1396"/>
      <c r="I22" s="1411"/>
      <c r="J22" s="1396"/>
      <c r="K22" s="1396"/>
      <c r="L22" s="1396"/>
      <c r="M22" s="1411"/>
      <c r="N22" s="1401"/>
      <c r="O22" s="1401"/>
      <c r="P22" s="1401"/>
      <c r="Q22" s="1401"/>
      <c r="R22" s="45"/>
      <c r="S22" s="45"/>
      <c r="T22" s="45"/>
      <c r="U22" s="45"/>
      <c r="V22" s="45"/>
      <c r="W22" s="1143"/>
      <c r="X22" s="980"/>
      <c r="Y22" s="980"/>
      <c r="Z22" s="980"/>
      <c r="AA22" s="980"/>
      <c r="AB22" s="980"/>
      <c r="AC22" s="980"/>
      <c r="AD22" s="980"/>
      <c r="AE22" s="980"/>
      <c r="AF22" s="980"/>
      <c r="AG22" s="980"/>
      <c r="AH22" s="980"/>
      <c r="AI22" s="980"/>
      <c r="AJ22" s="980"/>
      <c r="AK22" s="980"/>
      <c r="AL22" s="980"/>
      <c r="AM22" s="980"/>
      <c r="AN22" s="980"/>
      <c r="AO22" s="980"/>
      <c r="AP22" s="980"/>
      <c r="AQ22" s="980"/>
      <c r="AR22" s="980"/>
      <c r="AS22" s="980"/>
      <c r="AT22" s="980"/>
      <c r="AU22" s="980"/>
      <c r="AV22" s="980"/>
      <c r="AW22" s="980"/>
      <c r="AX22" s="980"/>
      <c r="AY22" s="980"/>
      <c r="AZ22" s="980"/>
      <c r="BA22" s="980"/>
      <c r="BB22" s="980"/>
      <c r="BC22" s="980"/>
      <c r="BD22" s="980"/>
      <c r="BE22" s="980"/>
      <c r="BF22" s="980"/>
      <c r="BG22" s="980"/>
      <c r="BH22" s="980"/>
      <c r="BI22" s="980"/>
      <c r="BJ22" s="980"/>
      <c r="BK22" s="980"/>
      <c r="BL22" s="980"/>
      <c r="BM22" s="980"/>
      <c r="BN22" s="980"/>
      <c r="BO22" s="980"/>
      <c r="BP22" s="980"/>
      <c r="BQ22" s="980"/>
      <c r="BR22" s="980"/>
      <c r="BS22" s="980"/>
      <c r="BT22" s="980"/>
      <c r="BU22" s="980"/>
      <c r="BV22" s="980"/>
      <c r="BW22" s="980"/>
      <c r="BX22" s="980"/>
      <c r="BY22" s="980"/>
      <c r="BZ22" s="980"/>
      <c r="CA22" s="980"/>
      <c r="CB22" s="980"/>
      <c r="CC22" s="980"/>
      <c r="CD22" s="980"/>
      <c r="CE22" s="980"/>
      <c r="CF22" s="980"/>
      <c r="CG22" s="980"/>
      <c r="CH22" s="980"/>
      <c r="CI22" s="980"/>
      <c r="CJ22" s="980"/>
      <c r="CK22" s="980"/>
      <c r="CL22" s="980"/>
      <c r="CM22" s="980"/>
      <c r="CN22" s="980"/>
      <c r="CO22" s="980"/>
      <c r="CP22" s="980"/>
      <c r="CQ22" s="980"/>
      <c r="CR22" s="980"/>
      <c r="CS22" s="980"/>
      <c r="CT22" s="980"/>
      <c r="CU22" s="980"/>
      <c r="CV22" s="980"/>
      <c r="CW22" s="980"/>
      <c r="CX22" s="980"/>
      <c r="CY22" s="980"/>
      <c r="CZ22" s="980"/>
      <c r="DA22" s="980"/>
      <c r="DB22" s="980"/>
      <c r="DC22" s="980"/>
      <c r="DD22" s="980"/>
      <c r="DE22" s="980"/>
      <c r="DF22" s="980"/>
      <c r="DG22" s="980"/>
      <c r="DH22" s="980"/>
      <c r="DI22" s="980"/>
      <c r="DJ22" s="980"/>
      <c r="DK22" s="980"/>
      <c r="DL22" s="980"/>
      <c r="DM22" s="980"/>
      <c r="DN22" s="980"/>
      <c r="DO22" s="980"/>
      <c r="DP22" s="980"/>
      <c r="DQ22" s="980"/>
      <c r="DR22" s="980"/>
      <c r="DS22" s="980"/>
      <c r="DT22" s="980"/>
      <c r="DU22" s="980"/>
      <c r="DV22" s="980"/>
      <c r="DW22" s="980"/>
      <c r="DX22" s="980"/>
      <c r="DY22" s="980"/>
      <c r="DZ22" s="980"/>
      <c r="EA22" s="980"/>
      <c r="EB22" s="980"/>
      <c r="EC22" s="980"/>
      <c r="ED22" s="980"/>
      <c r="EE22" s="980"/>
      <c r="EF22" s="980"/>
      <c r="EG22" s="980"/>
      <c r="EH22" s="980"/>
      <c r="EI22" s="980"/>
      <c r="EJ22" s="980"/>
      <c r="EK22" s="980"/>
      <c r="EL22" s="980"/>
      <c r="EM22" s="980"/>
      <c r="EN22" s="980"/>
      <c r="EO22" s="980"/>
      <c r="EP22" s="980"/>
      <c r="EQ22" s="980"/>
      <c r="ER22" s="980"/>
      <c r="ES22" s="980"/>
      <c r="ET22" s="980"/>
      <c r="EU22" s="980"/>
      <c r="EV22" s="980"/>
      <c r="EW22" s="980"/>
      <c r="EX22" s="980"/>
      <c r="EY22" s="980"/>
      <c r="EZ22" s="980"/>
      <c r="FA22" s="980"/>
      <c r="FB22" s="980"/>
      <c r="FC22" s="980"/>
      <c r="FD22" s="980"/>
      <c r="FE22" s="980"/>
      <c r="FF22" s="980"/>
      <c r="FG22" s="980"/>
      <c r="FH22" s="980"/>
      <c r="FI22" s="980"/>
      <c r="FJ22" s="980"/>
      <c r="FK22" s="980"/>
      <c r="FL22" s="980"/>
      <c r="FM22" s="980"/>
      <c r="FN22" s="980"/>
      <c r="FO22" s="980"/>
      <c r="FP22" s="980"/>
      <c r="FQ22" s="980"/>
      <c r="FR22" s="980"/>
      <c r="FS22" s="980"/>
      <c r="FT22" s="980"/>
      <c r="FU22" s="980"/>
      <c r="FV22" s="980"/>
      <c r="FW22" s="980"/>
      <c r="FX22" s="980"/>
      <c r="FY22" s="980"/>
      <c r="FZ22" s="980"/>
      <c r="GA22" s="980"/>
      <c r="GB22" s="980"/>
      <c r="GC22" s="980"/>
      <c r="GD22" s="980"/>
      <c r="GE22" s="980"/>
      <c r="GF22" s="980"/>
      <c r="GG22" s="980"/>
      <c r="GH22" s="980"/>
      <c r="GI22" s="980"/>
      <c r="GJ22" s="980"/>
      <c r="GK22" s="980"/>
      <c r="GL22" s="980"/>
      <c r="GM22" s="980"/>
      <c r="GN22" s="980"/>
      <c r="GO22" s="980"/>
      <c r="GP22" s="980"/>
      <c r="GQ22" s="980"/>
      <c r="GR22" s="980"/>
      <c r="GS22" s="980"/>
      <c r="GT22" s="980"/>
      <c r="GU22" s="980"/>
      <c r="GV22" s="980"/>
      <c r="GW22" s="980"/>
      <c r="GX22" s="980"/>
      <c r="GY22" s="980"/>
      <c r="GZ22" s="980"/>
      <c r="HA22" s="980"/>
      <c r="HB22" s="980"/>
      <c r="HC22" s="980"/>
      <c r="HD22" s="980"/>
      <c r="HE22" s="980"/>
      <c r="HF22" s="980"/>
      <c r="HG22" s="980"/>
      <c r="HH22" s="980"/>
      <c r="HI22" s="980"/>
      <c r="HJ22" s="980"/>
      <c r="HK22" s="980"/>
      <c r="HL22" s="980"/>
      <c r="HM22" s="980"/>
      <c r="HN22" s="980"/>
      <c r="HO22" s="980"/>
      <c r="HP22" s="980"/>
      <c r="HQ22" s="980"/>
      <c r="HR22" s="980"/>
      <c r="HS22" s="980"/>
      <c r="HT22" s="980"/>
      <c r="HU22" s="980"/>
      <c r="HV22" s="980"/>
      <c r="HW22" s="980"/>
      <c r="HX22" s="980"/>
      <c r="HY22" s="980"/>
      <c r="HZ22" s="980"/>
      <c r="IA22" s="980"/>
    </row>
    <row r="23" spans="1:235" ht="18.75">
      <c r="A23" s="1388"/>
      <c r="B23" s="1409"/>
      <c r="C23" s="1410"/>
      <c r="D23" s="1401"/>
      <c r="E23" s="1388"/>
      <c r="G23" s="1408"/>
      <c r="H23" s="1396"/>
      <c r="I23" s="1411"/>
      <c r="J23" s="1396"/>
      <c r="K23" s="1396"/>
      <c r="L23" s="1396"/>
      <c r="M23" s="1411"/>
      <c r="N23" s="1401"/>
      <c r="O23" s="1401"/>
      <c r="P23" s="1401"/>
      <c r="Q23" s="1401"/>
      <c r="R23" s="45"/>
      <c r="S23" s="45"/>
      <c r="T23" s="45"/>
      <c r="U23" s="45"/>
      <c r="V23" s="45"/>
      <c r="W23" s="1143"/>
      <c r="X23" s="980"/>
      <c r="Y23" s="980"/>
      <c r="Z23" s="980"/>
      <c r="AA23" s="980"/>
      <c r="AB23" s="980"/>
      <c r="AC23" s="980"/>
      <c r="AD23" s="980"/>
      <c r="AE23" s="980"/>
      <c r="AF23" s="980"/>
      <c r="AG23" s="980"/>
      <c r="AH23" s="980"/>
      <c r="AI23" s="980"/>
      <c r="AJ23" s="980"/>
      <c r="AK23" s="980"/>
      <c r="AL23" s="980"/>
      <c r="AM23" s="980"/>
      <c r="AN23" s="980"/>
      <c r="AO23" s="980"/>
      <c r="AP23" s="980"/>
      <c r="AQ23" s="980"/>
      <c r="AR23" s="980"/>
      <c r="AS23" s="980"/>
      <c r="AT23" s="980"/>
      <c r="AU23" s="980"/>
      <c r="AV23" s="980"/>
      <c r="AW23" s="980"/>
      <c r="AX23" s="980"/>
      <c r="AY23" s="980"/>
      <c r="AZ23" s="980"/>
      <c r="BA23" s="980"/>
      <c r="BB23" s="980"/>
      <c r="BC23" s="980"/>
      <c r="BD23" s="980"/>
      <c r="BE23" s="980"/>
      <c r="BF23" s="980"/>
      <c r="BG23" s="980"/>
      <c r="BH23" s="980"/>
      <c r="BI23" s="980"/>
      <c r="BJ23" s="980"/>
      <c r="BK23" s="980"/>
      <c r="BL23" s="980"/>
      <c r="BM23" s="980"/>
      <c r="BN23" s="980"/>
      <c r="BO23" s="980"/>
      <c r="BP23" s="980"/>
      <c r="BQ23" s="980"/>
      <c r="BR23" s="980"/>
      <c r="BS23" s="980"/>
      <c r="BT23" s="980"/>
      <c r="BU23" s="980"/>
      <c r="BV23" s="980"/>
      <c r="BW23" s="980"/>
      <c r="BX23" s="980"/>
      <c r="BY23" s="980"/>
      <c r="BZ23" s="980"/>
      <c r="CA23" s="980"/>
      <c r="CB23" s="980"/>
      <c r="CC23" s="980"/>
      <c r="CD23" s="980"/>
      <c r="CE23" s="980"/>
      <c r="CF23" s="980"/>
      <c r="CG23" s="980"/>
      <c r="CH23" s="980"/>
      <c r="CI23" s="980"/>
      <c r="CJ23" s="980"/>
      <c r="CK23" s="980"/>
      <c r="CL23" s="980"/>
      <c r="CM23" s="980"/>
      <c r="CN23" s="980"/>
      <c r="CO23" s="980"/>
      <c r="CP23" s="980"/>
      <c r="CQ23" s="980"/>
      <c r="CR23" s="980"/>
      <c r="CS23" s="980"/>
      <c r="CT23" s="980"/>
      <c r="CU23" s="980"/>
      <c r="CV23" s="980"/>
      <c r="CW23" s="980"/>
      <c r="CX23" s="980"/>
      <c r="CY23" s="980"/>
      <c r="CZ23" s="980"/>
      <c r="DA23" s="980"/>
      <c r="DB23" s="980"/>
      <c r="DC23" s="980"/>
      <c r="DD23" s="980"/>
      <c r="DE23" s="980"/>
      <c r="DF23" s="980"/>
      <c r="DG23" s="980"/>
      <c r="DH23" s="980"/>
      <c r="DI23" s="980"/>
      <c r="DJ23" s="980"/>
      <c r="DK23" s="980"/>
      <c r="DL23" s="980"/>
      <c r="DM23" s="980"/>
      <c r="DN23" s="980"/>
      <c r="DO23" s="980"/>
      <c r="DP23" s="980"/>
      <c r="DQ23" s="980"/>
      <c r="DR23" s="980"/>
      <c r="DS23" s="980"/>
      <c r="DT23" s="980"/>
      <c r="DU23" s="980"/>
      <c r="DV23" s="980"/>
      <c r="DW23" s="980"/>
      <c r="DX23" s="980"/>
      <c r="DY23" s="980"/>
      <c r="DZ23" s="980"/>
      <c r="EA23" s="980"/>
      <c r="EB23" s="980"/>
      <c r="EC23" s="980"/>
      <c r="ED23" s="980"/>
      <c r="EE23" s="980"/>
      <c r="EF23" s="980"/>
      <c r="EG23" s="980"/>
      <c r="EH23" s="980"/>
      <c r="EI23" s="980"/>
      <c r="EJ23" s="980"/>
      <c r="EK23" s="980"/>
      <c r="EL23" s="980"/>
      <c r="EM23" s="980"/>
      <c r="EN23" s="980"/>
      <c r="EO23" s="980"/>
      <c r="EP23" s="980"/>
      <c r="EQ23" s="980"/>
      <c r="ER23" s="980"/>
      <c r="ES23" s="980"/>
      <c r="ET23" s="980"/>
      <c r="EU23" s="980"/>
      <c r="EV23" s="980"/>
      <c r="EW23" s="980"/>
      <c r="EX23" s="980"/>
      <c r="EY23" s="980"/>
      <c r="EZ23" s="980"/>
      <c r="FA23" s="980"/>
      <c r="FB23" s="980"/>
      <c r="FC23" s="980"/>
      <c r="FD23" s="980"/>
      <c r="FE23" s="980"/>
      <c r="FF23" s="980"/>
      <c r="FG23" s="980"/>
      <c r="FH23" s="980"/>
      <c r="FI23" s="980"/>
      <c r="FJ23" s="980"/>
      <c r="FK23" s="980"/>
      <c r="FL23" s="980"/>
      <c r="FM23" s="980"/>
      <c r="FN23" s="980"/>
      <c r="FO23" s="980"/>
      <c r="FP23" s="980"/>
      <c r="FQ23" s="980"/>
      <c r="FR23" s="980"/>
      <c r="FS23" s="980"/>
      <c r="FT23" s="980"/>
      <c r="FU23" s="980"/>
      <c r="FV23" s="980"/>
      <c r="FW23" s="980"/>
      <c r="FX23" s="980"/>
      <c r="FY23" s="980"/>
      <c r="FZ23" s="980"/>
      <c r="GA23" s="980"/>
      <c r="GB23" s="980"/>
      <c r="GC23" s="980"/>
      <c r="GD23" s="980"/>
      <c r="GE23" s="980"/>
      <c r="GF23" s="980"/>
      <c r="GG23" s="980"/>
      <c r="GH23" s="980"/>
      <c r="GI23" s="980"/>
      <c r="GJ23" s="980"/>
      <c r="GK23" s="980"/>
      <c r="GL23" s="980"/>
      <c r="GM23" s="980"/>
      <c r="GN23" s="980"/>
      <c r="GO23" s="980"/>
      <c r="GP23" s="980"/>
      <c r="GQ23" s="980"/>
      <c r="GR23" s="980"/>
      <c r="GS23" s="980"/>
      <c r="GT23" s="980"/>
      <c r="GU23" s="980"/>
      <c r="GV23" s="980"/>
      <c r="GW23" s="980"/>
      <c r="GX23" s="980"/>
      <c r="GY23" s="980"/>
      <c r="GZ23" s="980"/>
      <c r="HA23" s="980"/>
      <c r="HB23" s="980"/>
      <c r="HC23" s="980"/>
      <c r="HD23" s="980"/>
      <c r="HE23" s="980"/>
      <c r="HF23" s="980"/>
      <c r="HG23" s="980"/>
      <c r="HH23" s="980"/>
      <c r="HI23" s="980"/>
      <c r="HJ23" s="980"/>
      <c r="HK23" s="980"/>
      <c r="HL23" s="980"/>
      <c r="HM23" s="980"/>
      <c r="HN23" s="980"/>
      <c r="HO23" s="980"/>
      <c r="HP23" s="980"/>
      <c r="HQ23" s="980"/>
      <c r="HR23" s="980"/>
      <c r="HS23" s="980"/>
      <c r="HT23" s="980"/>
      <c r="HU23" s="980"/>
      <c r="HV23" s="980"/>
      <c r="HW23" s="980"/>
      <c r="HX23" s="980"/>
      <c r="HY23" s="980"/>
      <c r="HZ23" s="980"/>
      <c r="IA23" s="980"/>
    </row>
    <row r="25" spans="1:235" ht="18.75">
      <c r="A25" s="77" t="s">
        <v>509</v>
      </c>
      <c r="B25" s="1329" t="s">
        <v>521</v>
      </c>
      <c r="C25" s="893">
        <v>4</v>
      </c>
      <c r="D25" s="891"/>
      <c r="E25" s="891"/>
      <c r="F25" s="990"/>
      <c r="G25" s="1412">
        <v>4</v>
      </c>
      <c r="H25" s="952">
        <f aca="true" t="shared" si="2" ref="H25:H32">G25*30</f>
        <v>120</v>
      </c>
      <c r="I25" s="891">
        <v>45</v>
      </c>
      <c r="J25" s="891">
        <v>27</v>
      </c>
      <c r="K25" s="891"/>
      <c r="L25" s="891">
        <v>18</v>
      </c>
      <c r="M25" s="1262">
        <f aca="true" t="shared" si="3" ref="M25:M34">H25-I25</f>
        <v>75</v>
      </c>
      <c r="N25" s="894"/>
      <c r="O25" s="58"/>
      <c r="P25" s="58"/>
      <c r="Q25" s="1327">
        <v>2.5</v>
      </c>
      <c r="R25" s="58"/>
      <c r="S25" s="58"/>
      <c r="T25" s="58"/>
      <c r="U25" s="58"/>
      <c r="V25" s="114"/>
      <c r="W25" s="231" t="s">
        <v>462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pans="8:235" ht="18.75">
      <c r="H26" s="952">
        <f t="shared" si="2"/>
        <v>0</v>
      </c>
      <c r="M26" s="1262">
        <f t="shared" si="3"/>
        <v>0</v>
      </c>
      <c r="S26" s="985"/>
      <c r="T26" s="985"/>
      <c r="U26" s="985"/>
      <c r="V26" s="573"/>
      <c r="W26" s="1143"/>
      <c r="X26" s="980"/>
      <c r="Y26" s="980"/>
      <c r="Z26" s="980"/>
      <c r="AA26" s="980"/>
      <c r="AB26" s="980"/>
      <c r="AC26" s="980"/>
      <c r="AD26" s="980"/>
      <c r="AE26" s="980"/>
      <c r="AF26" s="980"/>
      <c r="AG26" s="980"/>
      <c r="AH26" s="980"/>
      <c r="AI26" s="980"/>
      <c r="AJ26" s="980"/>
      <c r="AK26" s="980"/>
      <c r="AL26" s="980"/>
      <c r="AM26" s="980"/>
      <c r="AN26" s="980"/>
      <c r="AO26" s="980"/>
      <c r="AP26" s="980"/>
      <c r="AQ26" s="980"/>
      <c r="AR26" s="980"/>
      <c r="AS26" s="980"/>
      <c r="AT26" s="980"/>
      <c r="AU26" s="980"/>
      <c r="AV26" s="980"/>
      <c r="AW26" s="980"/>
      <c r="AX26" s="980"/>
      <c r="AY26" s="980"/>
      <c r="AZ26" s="980"/>
      <c r="BA26" s="980"/>
      <c r="BB26" s="980"/>
      <c r="BC26" s="980"/>
      <c r="BD26" s="980"/>
      <c r="BE26" s="980"/>
      <c r="BF26" s="980"/>
      <c r="BG26" s="980"/>
      <c r="BH26" s="980"/>
      <c r="BI26" s="980"/>
      <c r="BJ26" s="980"/>
      <c r="BK26" s="980"/>
      <c r="BL26" s="980"/>
      <c r="BM26" s="980"/>
      <c r="BN26" s="980"/>
      <c r="BO26" s="980"/>
      <c r="BP26" s="980"/>
      <c r="BQ26" s="980"/>
      <c r="BR26" s="980"/>
      <c r="BS26" s="980"/>
      <c r="BT26" s="980"/>
      <c r="BU26" s="980"/>
      <c r="BV26" s="980"/>
      <c r="BW26" s="980"/>
      <c r="BX26" s="980"/>
      <c r="BY26" s="980"/>
      <c r="BZ26" s="980"/>
      <c r="CA26" s="980"/>
      <c r="CB26" s="980"/>
      <c r="CC26" s="980"/>
      <c r="CD26" s="980"/>
      <c r="CE26" s="980"/>
      <c r="CF26" s="980"/>
      <c r="CG26" s="980"/>
      <c r="CH26" s="980"/>
      <c r="CI26" s="980"/>
      <c r="CJ26" s="980"/>
      <c r="CK26" s="980"/>
      <c r="CL26" s="980"/>
      <c r="CM26" s="980"/>
      <c r="CN26" s="980"/>
      <c r="CO26" s="980"/>
      <c r="CP26" s="980"/>
      <c r="CQ26" s="980"/>
      <c r="CR26" s="980"/>
      <c r="CS26" s="980"/>
      <c r="CT26" s="980"/>
      <c r="CU26" s="980"/>
      <c r="CV26" s="980"/>
      <c r="CW26" s="980"/>
      <c r="CX26" s="980"/>
      <c r="CY26" s="980"/>
      <c r="CZ26" s="980"/>
      <c r="DA26" s="980"/>
      <c r="DB26" s="980"/>
      <c r="DC26" s="980"/>
      <c r="DD26" s="980"/>
      <c r="DE26" s="980"/>
      <c r="DF26" s="980"/>
      <c r="DG26" s="980"/>
      <c r="DH26" s="980"/>
      <c r="DI26" s="980"/>
      <c r="DJ26" s="980"/>
      <c r="DK26" s="980"/>
      <c r="DL26" s="980"/>
      <c r="DM26" s="980"/>
      <c r="DN26" s="980"/>
      <c r="DO26" s="980"/>
      <c r="DP26" s="980"/>
      <c r="DQ26" s="980"/>
      <c r="DR26" s="980"/>
      <c r="DS26" s="980"/>
      <c r="DT26" s="980"/>
      <c r="DU26" s="980"/>
      <c r="DV26" s="980"/>
      <c r="DW26" s="980"/>
      <c r="DX26" s="980"/>
      <c r="DY26" s="980"/>
      <c r="DZ26" s="980"/>
      <c r="EA26" s="980"/>
      <c r="EB26" s="980"/>
      <c r="EC26" s="980"/>
      <c r="ED26" s="980"/>
      <c r="EE26" s="980"/>
      <c r="EF26" s="980"/>
      <c r="EG26" s="980"/>
      <c r="EH26" s="980"/>
      <c r="EI26" s="980"/>
      <c r="EJ26" s="980"/>
      <c r="EK26" s="980"/>
      <c r="EL26" s="980"/>
      <c r="EM26" s="980"/>
      <c r="EN26" s="980"/>
      <c r="EO26" s="980"/>
      <c r="EP26" s="980"/>
      <c r="EQ26" s="980"/>
      <c r="ER26" s="980"/>
      <c r="ES26" s="980"/>
      <c r="ET26" s="980"/>
      <c r="EU26" s="980"/>
      <c r="EV26" s="980"/>
      <c r="EW26" s="980"/>
      <c r="EX26" s="980"/>
      <c r="EY26" s="980"/>
      <c r="EZ26" s="980"/>
      <c r="FA26" s="980"/>
      <c r="FB26" s="980"/>
      <c r="FC26" s="980"/>
      <c r="FD26" s="980"/>
      <c r="FE26" s="980"/>
      <c r="FF26" s="980"/>
      <c r="FG26" s="980"/>
      <c r="FH26" s="980"/>
      <c r="FI26" s="980"/>
      <c r="FJ26" s="980"/>
      <c r="FK26" s="980"/>
      <c r="FL26" s="980"/>
      <c r="FM26" s="980"/>
      <c r="FN26" s="980"/>
      <c r="FO26" s="980"/>
      <c r="FP26" s="980"/>
      <c r="FQ26" s="980"/>
      <c r="FR26" s="980"/>
      <c r="FS26" s="980"/>
      <c r="FT26" s="980"/>
      <c r="FU26" s="980"/>
      <c r="FV26" s="980"/>
      <c r="FW26" s="980"/>
      <c r="FX26" s="980"/>
      <c r="FY26" s="980"/>
      <c r="FZ26" s="980"/>
      <c r="GA26" s="980"/>
      <c r="GB26" s="980"/>
      <c r="GC26" s="980"/>
      <c r="GD26" s="980"/>
      <c r="GE26" s="980"/>
      <c r="GF26" s="980"/>
      <c r="GG26" s="980"/>
      <c r="GH26" s="980"/>
      <c r="GI26" s="980"/>
      <c r="GJ26" s="980"/>
      <c r="GK26" s="980"/>
      <c r="GL26" s="980"/>
      <c r="GM26" s="980"/>
      <c r="GN26" s="980"/>
      <c r="GO26" s="980"/>
      <c r="GP26" s="980"/>
      <c r="GQ26" s="980"/>
      <c r="GR26" s="980"/>
      <c r="GS26" s="980"/>
      <c r="GT26" s="980"/>
      <c r="GU26" s="980"/>
      <c r="GV26" s="980"/>
      <c r="GW26" s="980"/>
      <c r="GX26" s="980"/>
      <c r="GY26" s="980"/>
      <c r="GZ26" s="980"/>
      <c r="HA26" s="980"/>
      <c r="HB26" s="980"/>
      <c r="HC26" s="980"/>
      <c r="HD26" s="980"/>
      <c r="HE26" s="980"/>
      <c r="HF26" s="980"/>
      <c r="HG26" s="980"/>
      <c r="HH26" s="980"/>
      <c r="HI26" s="980"/>
      <c r="HJ26" s="980"/>
      <c r="HK26" s="980"/>
      <c r="HL26" s="980"/>
      <c r="HM26" s="980"/>
      <c r="HN26" s="980"/>
      <c r="HO26" s="980"/>
      <c r="HP26" s="980"/>
      <c r="HQ26" s="980"/>
      <c r="HR26" s="980"/>
      <c r="HS26" s="980"/>
      <c r="HT26" s="980"/>
      <c r="HU26" s="980"/>
      <c r="HV26" s="980"/>
      <c r="HW26" s="980"/>
      <c r="HX26" s="980"/>
      <c r="HY26" s="980"/>
      <c r="HZ26" s="980"/>
      <c r="IA26" s="980"/>
    </row>
    <row r="27" spans="1:235" ht="18.75">
      <c r="A27" s="897" t="s">
        <v>388</v>
      </c>
      <c r="B27" s="880" t="s">
        <v>68</v>
      </c>
      <c r="C27" s="852" t="s">
        <v>46</v>
      </c>
      <c r="D27" s="29"/>
      <c r="E27" s="29"/>
      <c r="F27" s="1016"/>
      <c r="G27" s="1413">
        <v>5</v>
      </c>
      <c r="H27" s="952">
        <f t="shared" si="2"/>
        <v>150</v>
      </c>
      <c r="I27" s="883">
        <v>54</v>
      </c>
      <c r="J27" s="883">
        <v>36</v>
      </c>
      <c r="K27" s="883"/>
      <c r="L27" s="883">
        <v>18</v>
      </c>
      <c r="M27" s="1262">
        <f t="shared" si="3"/>
        <v>96</v>
      </c>
      <c r="N27" s="885"/>
      <c r="O27" s="839"/>
      <c r="P27" s="839"/>
      <c r="Q27" s="839">
        <v>3</v>
      </c>
      <c r="R27" s="839"/>
      <c r="S27" s="839"/>
      <c r="T27" s="839"/>
      <c r="U27" s="839"/>
      <c r="V27" s="1049"/>
      <c r="W27" s="1142" t="s">
        <v>460</v>
      </c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</row>
    <row r="28" spans="1:235" ht="18.75">
      <c r="A28" s="897" t="s">
        <v>172</v>
      </c>
      <c r="B28" s="853" t="s">
        <v>69</v>
      </c>
      <c r="C28" s="851" t="s">
        <v>46</v>
      </c>
      <c r="D28" s="29"/>
      <c r="E28" s="29"/>
      <c r="F28" s="507"/>
      <c r="G28" s="1417">
        <v>7</v>
      </c>
      <c r="H28" s="952">
        <f t="shared" si="2"/>
        <v>210</v>
      </c>
      <c r="I28" s="25">
        <v>90</v>
      </c>
      <c r="J28" s="25">
        <v>54</v>
      </c>
      <c r="K28" s="25">
        <v>18</v>
      </c>
      <c r="L28" s="25">
        <v>18</v>
      </c>
      <c r="M28" s="1262">
        <f t="shared" si="3"/>
        <v>120</v>
      </c>
      <c r="N28" s="87"/>
      <c r="O28" s="80"/>
      <c r="P28" s="80"/>
      <c r="Q28" s="80">
        <v>5</v>
      </c>
      <c r="R28" s="80"/>
      <c r="S28" s="80"/>
      <c r="T28" s="80"/>
      <c r="U28" s="80"/>
      <c r="V28" s="430"/>
      <c r="W28" s="1142" t="s">
        <v>460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</row>
    <row r="29" spans="1:235" ht="18.75">
      <c r="A29" s="897" t="s">
        <v>173</v>
      </c>
      <c r="B29" s="853" t="s">
        <v>419</v>
      </c>
      <c r="C29" s="851"/>
      <c r="D29" s="23"/>
      <c r="E29" s="23"/>
      <c r="F29" s="507" t="s">
        <v>46</v>
      </c>
      <c r="G29" s="1074">
        <v>1</v>
      </c>
      <c r="H29" s="952">
        <f t="shared" si="2"/>
        <v>30</v>
      </c>
      <c r="I29" s="36">
        <v>18</v>
      </c>
      <c r="J29" s="24"/>
      <c r="K29" s="25"/>
      <c r="L29" s="25">
        <v>18</v>
      </c>
      <c r="M29" s="1262">
        <f t="shared" si="3"/>
        <v>12</v>
      </c>
      <c r="N29" s="87"/>
      <c r="O29" s="80"/>
      <c r="P29" s="80"/>
      <c r="Q29" s="80">
        <v>1</v>
      </c>
      <c r="R29" s="80"/>
      <c r="S29" s="80"/>
      <c r="T29" s="80"/>
      <c r="U29" s="80"/>
      <c r="V29" s="430"/>
      <c r="W29" s="1142" t="s">
        <v>460</v>
      </c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</row>
    <row r="30" spans="1:235" ht="18.75">
      <c r="A30" s="1940" t="s">
        <v>570</v>
      </c>
      <c r="B30" s="1941"/>
      <c r="C30" s="975"/>
      <c r="D30" s="904">
        <v>4</v>
      </c>
      <c r="E30" s="904"/>
      <c r="F30" s="1013"/>
      <c r="G30" s="1068">
        <v>3</v>
      </c>
      <c r="H30" s="952">
        <f t="shared" si="2"/>
        <v>90</v>
      </c>
      <c r="I30" s="895">
        <v>36</v>
      </c>
      <c r="J30" s="287">
        <v>18</v>
      </c>
      <c r="K30" s="288"/>
      <c r="L30" s="288">
        <v>18</v>
      </c>
      <c r="M30" s="1262">
        <f t="shared" si="3"/>
        <v>54</v>
      </c>
      <c r="N30" s="976"/>
      <c r="O30" s="977"/>
      <c r="P30" s="906"/>
      <c r="Q30" s="982">
        <v>2</v>
      </c>
      <c r="R30" s="906"/>
      <c r="S30" s="906"/>
      <c r="T30" s="585"/>
      <c r="U30" s="585"/>
      <c r="V30" s="430"/>
      <c r="W30" s="231"/>
      <c r="X30" s="903"/>
      <c r="Y30" s="903"/>
      <c r="Z30" s="903"/>
      <c r="AA30" s="903"/>
      <c r="AB30" s="903"/>
      <c r="AC30" s="903"/>
      <c r="AD30" s="903"/>
      <c r="AE30" s="903"/>
      <c r="AF30" s="903"/>
      <c r="AG30" s="903"/>
      <c r="AH30" s="903"/>
      <c r="AI30" s="903"/>
      <c r="AJ30" s="903"/>
      <c r="AK30" s="903"/>
      <c r="AL30" s="903"/>
      <c r="AM30" s="903"/>
      <c r="AN30" s="903"/>
      <c r="AO30" s="903"/>
      <c r="AP30" s="903"/>
      <c r="AQ30" s="903"/>
      <c r="AR30" s="903"/>
      <c r="AS30" s="903"/>
      <c r="AT30" s="903"/>
      <c r="AU30" s="903"/>
      <c r="AV30" s="903"/>
      <c r="AW30" s="903"/>
      <c r="AX30" s="903"/>
      <c r="AY30" s="903"/>
      <c r="AZ30" s="903"/>
      <c r="BA30" s="903"/>
      <c r="BB30" s="903"/>
      <c r="BC30" s="903"/>
      <c r="BD30" s="903"/>
      <c r="BE30" s="903"/>
      <c r="BF30" s="903"/>
      <c r="BG30" s="903"/>
      <c r="BH30" s="903"/>
      <c r="BI30" s="903"/>
      <c r="BJ30" s="903"/>
      <c r="BK30" s="903"/>
      <c r="BL30" s="903"/>
      <c r="BM30" s="903"/>
      <c r="BN30" s="903"/>
      <c r="BO30" s="903"/>
      <c r="BP30" s="903"/>
      <c r="BQ30" s="903"/>
      <c r="BR30" s="903"/>
      <c r="BS30" s="903"/>
      <c r="BT30" s="903"/>
      <c r="BU30" s="903"/>
      <c r="BV30" s="903"/>
      <c r="BW30" s="903"/>
      <c r="BX30" s="903"/>
      <c r="BY30" s="903"/>
      <c r="BZ30" s="903"/>
      <c r="CA30" s="903"/>
      <c r="CB30" s="903"/>
      <c r="CC30" s="903"/>
      <c r="CD30" s="903"/>
      <c r="CE30" s="903"/>
      <c r="CF30" s="903"/>
      <c r="CG30" s="903"/>
      <c r="CH30" s="903"/>
      <c r="CI30" s="903"/>
      <c r="CJ30" s="903"/>
      <c r="CK30" s="903"/>
      <c r="CL30" s="903"/>
      <c r="CM30" s="903"/>
      <c r="CN30" s="903"/>
      <c r="CO30" s="903"/>
      <c r="CP30" s="903"/>
      <c r="CQ30" s="903"/>
      <c r="CR30" s="903"/>
      <c r="CS30" s="903"/>
      <c r="CT30" s="903"/>
      <c r="CU30" s="903"/>
      <c r="CV30" s="903"/>
      <c r="CW30" s="903"/>
      <c r="CX30" s="903"/>
      <c r="CY30" s="903"/>
      <c r="CZ30" s="903"/>
      <c r="DA30" s="903"/>
      <c r="DB30" s="903"/>
      <c r="DC30" s="903"/>
      <c r="DD30" s="903"/>
      <c r="DE30" s="903"/>
      <c r="DF30" s="903"/>
      <c r="DG30" s="903"/>
      <c r="DH30" s="903"/>
      <c r="DI30" s="903"/>
      <c r="DJ30" s="903"/>
      <c r="DK30" s="903"/>
      <c r="DL30" s="903"/>
      <c r="DM30" s="903"/>
      <c r="DN30" s="903"/>
      <c r="DO30" s="903"/>
      <c r="DP30" s="903"/>
      <c r="DQ30" s="903"/>
      <c r="DR30" s="903"/>
      <c r="DS30" s="903"/>
      <c r="DT30" s="903"/>
      <c r="DU30" s="903"/>
      <c r="DV30" s="903"/>
      <c r="DW30" s="903"/>
      <c r="DX30" s="903"/>
      <c r="DY30" s="903"/>
      <c r="DZ30" s="903"/>
      <c r="EA30" s="903"/>
      <c r="EB30" s="903"/>
      <c r="EC30" s="903"/>
      <c r="ED30" s="903"/>
      <c r="EE30" s="903"/>
      <c r="EF30" s="903"/>
      <c r="EG30" s="903"/>
      <c r="EH30" s="903"/>
      <c r="EI30" s="903"/>
      <c r="EJ30" s="903"/>
      <c r="EK30" s="903"/>
      <c r="EL30" s="903"/>
      <c r="EM30" s="903"/>
      <c r="EN30" s="903"/>
      <c r="EO30" s="903"/>
      <c r="EP30" s="903"/>
      <c r="EQ30" s="903"/>
      <c r="ER30" s="903"/>
      <c r="ES30" s="903"/>
      <c r="ET30" s="903"/>
      <c r="EU30" s="903"/>
      <c r="EV30" s="903"/>
      <c r="EW30" s="903"/>
      <c r="EX30" s="903"/>
      <c r="EY30" s="903"/>
      <c r="EZ30" s="903"/>
      <c r="FA30" s="903"/>
      <c r="FB30" s="903"/>
      <c r="FC30" s="903"/>
      <c r="FD30" s="903"/>
      <c r="FE30" s="903"/>
      <c r="FF30" s="903"/>
      <c r="FG30" s="903"/>
      <c r="FH30" s="903"/>
      <c r="FI30" s="903"/>
      <c r="FJ30" s="903"/>
      <c r="FK30" s="903"/>
      <c r="FL30" s="903"/>
      <c r="FM30" s="903"/>
      <c r="FN30" s="903"/>
      <c r="FO30" s="903"/>
      <c r="FP30" s="903"/>
      <c r="FQ30" s="903"/>
      <c r="FR30" s="903"/>
      <c r="FS30" s="903"/>
      <c r="FT30" s="903"/>
      <c r="FU30" s="903"/>
      <c r="FV30" s="903"/>
      <c r="FW30" s="903"/>
      <c r="FX30" s="903"/>
      <c r="FY30" s="903"/>
      <c r="FZ30" s="903"/>
      <c r="GA30" s="903"/>
      <c r="GB30" s="903"/>
      <c r="GC30" s="903"/>
      <c r="GD30" s="903"/>
      <c r="GE30" s="903"/>
      <c r="GF30" s="903"/>
      <c r="GG30" s="903"/>
      <c r="GH30" s="903"/>
      <c r="GI30" s="903"/>
      <c r="GJ30" s="903"/>
      <c r="GK30" s="903"/>
      <c r="GL30" s="903"/>
      <c r="GM30" s="903"/>
      <c r="GN30" s="903"/>
      <c r="GO30" s="903"/>
      <c r="GP30" s="903"/>
      <c r="GQ30" s="903"/>
      <c r="GR30" s="903"/>
      <c r="GS30" s="903"/>
      <c r="GT30" s="903"/>
      <c r="GU30" s="903"/>
      <c r="GV30" s="903"/>
      <c r="GW30" s="903"/>
      <c r="GX30" s="903"/>
      <c r="GY30" s="903"/>
      <c r="GZ30" s="903"/>
      <c r="HA30" s="903"/>
      <c r="HB30" s="903"/>
      <c r="HC30" s="903"/>
      <c r="HD30" s="903"/>
      <c r="HE30" s="903"/>
      <c r="HF30" s="903"/>
      <c r="HG30" s="903"/>
      <c r="HH30" s="903"/>
      <c r="HI30" s="903"/>
      <c r="HJ30" s="903"/>
      <c r="HK30" s="903"/>
      <c r="HL30" s="903"/>
      <c r="HM30" s="903"/>
      <c r="HN30" s="903"/>
      <c r="HO30" s="903"/>
      <c r="HP30" s="903"/>
      <c r="HQ30" s="903"/>
      <c r="HR30" s="903"/>
      <c r="HS30" s="903"/>
      <c r="HT30" s="903"/>
      <c r="HU30" s="903"/>
      <c r="HV30" s="903"/>
      <c r="HW30" s="903"/>
      <c r="HX30" s="903"/>
      <c r="HY30" s="903"/>
      <c r="HZ30" s="903"/>
      <c r="IA30" s="903"/>
    </row>
    <row r="31" spans="1:235" ht="18.75">
      <c r="A31" s="1753" t="s">
        <v>571</v>
      </c>
      <c r="B31" s="1754"/>
      <c r="C31" s="517"/>
      <c r="D31" s="888" t="s">
        <v>46</v>
      </c>
      <c r="E31" s="1032"/>
      <c r="F31" s="1033"/>
      <c r="G31" s="1063">
        <v>5.5</v>
      </c>
      <c r="H31" s="952">
        <f t="shared" si="2"/>
        <v>165</v>
      </c>
      <c r="I31" s="295">
        <v>72</v>
      </c>
      <c r="J31" s="269">
        <v>36</v>
      </c>
      <c r="K31" s="327"/>
      <c r="L31" s="327">
        <v>36</v>
      </c>
      <c r="M31" s="1262">
        <f t="shared" si="3"/>
        <v>93</v>
      </c>
      <c r="N31" s="1035"/>
      <c r="O31" s="515"/>
      <c r="P31" s="327"/>
      <c r="Q31" s="327">
        <v>4</v>
      </c>
      <c r="R31" s="327"/>
      <c r="S31" s="327"/>
      <c r="T31" s="515"/>
      <c r="U31" s="515"/>
      <c r="V31" s="1054"/>
      <c r="W31" s="1142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</row>
    <row r="32" spans="1:13" ht="19.5">
      <c r="A32" s="1079" t="s">
        <v>176</v>
      </c>
      <c r="B32" s="858" t="s">
        <v>90</v>
      </c>
      <c r="C32" s="841"/>
      <c r="D32" s="40">
        <v>4</v>
      </c>
      <c r="E32" s="40"/>
      <c r="F32" s="1291"/>
      <c r="G32" s="1075">
        <v>4.5</v>
      </c>
      <c r="H32" s="952">
        <f t="shared" si="2"/>
        <v>135</v>
      </c>
      <c r="M32" s="1262">
        <f t="shared" si="3"/>
        <v>135</v>
      </c>
    </row>
    <row r="33" ht="18.75">
      <c r="M33" s="1262">
        <f t="shared" si="3"/>
        <v>0</v>
      </c>
    </row>
    <row r="34" spans="1:18" ht="18.75">
      <c r="A34" s="606"/>
      <c r="B34" s="1000" t="s">
        <v>41</v>
      </c>
      <c r="C34" s="1001"/>
      <c r="D34" s="21">
        <v>4</v>
      </c>
      <c r="E34" s="128"/>
      <c r="F34" s="991"/>
      <c r="G34" s="995">
        <v>3</v>
      </c>
      <c r="H34" s="938">
        <v>90</v>
      </c>
      <c r="I34" s="1005">
        <v>72</v>
      </c>
      <c r="J34" s="58"/>
      <c r="K34" s="58"/>
      <c r="L34" s="58">
        <v>72</v>
      </c>
      <c r="M34" s="1262">
        <f t="shared" si="3"/>
        <v>18</v>
      </c>
      <c r="N34" s="87"/>
      <c r="O34" s="80"/>
      <c r="P34" s="80"/>
      <c r="Q34" s="80">
        <v>4</v>
      </c>
      <c r="R34" s="985"/>
    </row>
    <row r="35" spans="1:18" ht="18.75">
      <c r="A35" s="1388"/>
      <c r="B35" s="1000"/>
      <c r="C35" s="1410"/>
      <c r="D35" s="1401"/>
      <c r="E35" s="1388"/>
      <c r="G35" s="1408"/>
      <c r="H35" s="1396"/>
      <c r="I35" s="1411"/>
      <c r="J35" s="1396"/>
      <c r="K35" s="1396"/>
      <c r="L35" s="1396"/>
      <c r="M35" s="1411"/>
      <c r="N35" s="1401"/>
      <c r="O35" s="1401"/>
      <c r="P35" s="1401"/>
      <c r="Q35" s="1401"/>
      <c r="R35" s="45"/>
    </row>
    <row r="36" spans="1:18" ht="18.75">
      <c r="A36" s="1388"/>
      <c r="B36" s="1000"/>
      <c r="C36" s="1410"/>
      <c r="D36" s="1401"/>
      <c r="E36" s="1388"/>
      <c r="G36" s="1408"/>
      <c r="H36" s="1396"/>
      <c r="I36" s="1411"/>
      <c r="J36" s="1396"/>
      <c r="K36" s="1396"/>
      <c r="L36" s="1396"/>
      <c r="M36" s="1411"/>
      <c r="N36" s="1401"/>
      <c r="O36" s="1401"/>
      <c r="P36" s="1401"/>
      <c r="Q36" s="1401"/>
      <c r="R36" s="45"/>
    </row>
    <row r="37" spans="1:18" ht="18.75">
      <c r="A37" s="1388"/>
      <c r="B37" s="1000" t="s">
        <v>594</v>
      </c>
      <c r="C37" s="1410"/>
      <c r="D37" s="1401"/>
      <c r="E37" s="1388"/>
      <c r="G37" s="1408"/>
      <c r="H37" s="1396"/>
      <c r="I37" s="1411"/>
      <c r="J37" s="1396"/>
      <c r="K37" s="1396"/>
      <c r="L37" s="1396"/>
      <c r="M37" s="1411"/>
      <c r="N37" s="1401"/>
      <c r="O37" s="1401"/>
      <c r="P37" s="1401"/>
      <c r="Q37" s="1401"/>
      <c r="R37" s="45"/>
    </row>
    <row r="38" spans="2:9" ht="37.5">
      <c r="B38" s="850" t="s">
        <v>63</v>
      </c>
      <c r="C38" s="1407">
        <v>1</v>
      </c>
      <c r="E38" s="1942" t="s">
        <v>569</v>
      </c>
      <c r="F38" s="1942"/>
      <c r="G38" s="1942"/>
      <c r="H38" s="1942"/>
      <c r="I38" s="1942"/>
    </row>
    <row r="39" spans="2:9" ht="18.75">
      <c r="B39" s="850" t="s">
        <v>574</v>
      </c>
      <c r="C39" s="1407">
        <v>1</v>
      </c>
      <c r="E39" s="1943" t="s">
        <v>569</v>
      </c>
      <c r="F39" s="1943"/>
      <c r="G39" s="1943"/>
      <c r="H39" s="1943"/>
      <c r="I39" s="1943"/>
    </row>
    <row r="41" spans="2:3" ht="18.75">
      <c r="B41" s="263" t="s">
        <v>572</v>
      </c>
      <c r="C41" s="1407">
        <v>1</v>
      </c>
    </row>
    <row r="42" spans="2:3" ht="18.75">
      <c r="B42" s="880" t="s">
        <v>68</v>
      </c>
      <c r="C42" s="1430">
        <v>1.5</v>
      </c>
    </row>
    <row r="43" spans="2:3" ht="18.75">
      <c r="B43" s="853" t="s">
        <v>69</v>
      </c>
      <c r="C43" s="1430">
        <v>1.5</v>
      </c>
    </row>
    <row r="53" ht="18.75">
      <c r="L53" s="20">
        <f>242-74</f>
        <v>168</v>
      </c>
    </row>
    <row r="54" ht="18.75">
      <c r="L54" s="20">
        <v>74</v>
      </c>
    </row>
    <row r="60" ht="19.5" thickBot="1"/>
    <row r="61" spans="10:24" ht="19.5" thickBot="1">
      <c r="J61" s="1414"/>
      <c r="K61" s="1415"/>
      <c r="L61" s="1415"/>
      <c r="M61" s="1415"/>
      <c r="N61" s="1415"/>
      <c r="O61" s="1415"/>
      <c r="P61" s="1415"/>
      <c r="Q61" s="1415"/>
      <c r="R61" s="1415"/>
      <c r="S61" s="1415"/>
      <c r="T61" s="1415"/>
      <c r="U61" s="1415"/>
      <c r="V61" s="1415"/>
      <c r="W61" s="1415"/>
      <c r="X61" s="1415"/>
    </row>
  </sheetData>
  <sheetProtection/>
  <mergeCells count="36">
    <mergeCell ref="A18:B18"/>
    <mergeCell ref="A30:B30"/>
    <mergeCell ref="A31:B31"/>
    <mergeCell ref="E38:I38"/>
    <mergeCell ref="E39:I39"/>
    <mergeCell ref="A16:B16"/>
    <mergeCell ref="A17:B17"/>
    <mergeCell ref="AF7:AH8"/>
    <mergeCell ref="AI7:AK8"/>
    <mergeCell ref="AL7:AN8"/>
    <mergeCell ref="F5:F7"/>
    <mergeCell ref="J5:J7"/>
    <mergeCell ref="K5:K7"/>
    <mergeCell ref="L5:L7"/>
    <mergeCell ref="N6:V6"/>
    <mergeCell ref="AC7:AE8"/>
    <mergeCell ref="N3:O4"/>
    <mergeCell ref="P3:Q4"/>
    <mergeCell ref="R3:S4"/>
    <mergeCell ref="T3:V4"/>
    <mergeCell ref="C4:C7"/>
    <mergeCell ref="D4:D7"/>
    <mergeCell ref="E4:F4"/>
    <mergeCell ref="I4:I7"/>
    <mergeCell ref="J4:L4"/>
    <mergeCell ref="E5:E7"/>
    <mergeCell ref="A1:V1"/>
    <mergeCell ref="A2:A7"/>
    <mergeCell ref="B2:B7"/>
    <mergeCell ref="C2:F3"/>
    <mergeCell ref="G2:G7"/>
    <mergeCell ref="H2:M2"/>
    <mergeCell ref="N2:V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43" customWidth="1"/>
    <col min="17" max="16384" width="9.125" style="5" customWidth="1"/>
  </cols>
  <sheetData>
    <row r="1" spans="1:16" s="7" customFormat="1" ht="19.5" customHeight="1" thickBot="1">
      <c r="A1" s="1781" t="s">
        <v>524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781"/>
      <c r="P1" s="231"/>
    </row>
    <row r="2" spans="1:16" s="7" customFormat="1" ht="19.5" customHeight="1" thickBot="1">
      <c r="A2" s="1797" t="s">
        <v>25</v>
      </c>
      <c r="B2" s="1820" t="s">
        <v>26</v>
      </c>
      <c r="C2" s="1800" t="s">
        <v>374</v>
      </c>
      <c r="D2" s="1801"/>
      <c r="E2" s="1801"/>
      <c r="F2" s="1802"/>
      <c r="G2" s="1740" t="s">
        <v>27</v>
      </c>
      <c r="H2" s="1789" t="s">
        <v>148</v>
      </c>
      <c r="I2" s="1789"/>
      <c r="J2" s="1789"/>
      <c r="K2" s="1789"/>
      <c r="L2" s="1789"/>
      <c r="M2" s="1790"/>
      <c r="N2" s="1822" t="s">
        <v>351</v>
      </c>
      <c r="O2" s="1823"/>
      <c r="P2" s="231"/>
    </row>
    <row r="3" spans="1:16" s="7" customFormat="1" ht="19.5" customHeight="1">
      <c r="A3" s="1798"/>
      <c r="B3" s="1787"/>
      <c r="C3" s="1803"/>
      <c r="D3" s="1804"/>
      <c r="E3" s="1804"/>
      <c r="F3" s="1805"/>
      <c r="G3" s="1741"/>
      <c r="H3" s="1744" t="s">
        <v>28</v>
      </c>
      <c r="I3" s="1787" t="s">
        <v>149</v>
      </c>
      <c r="J3" s="1830"/>
      <c r="K3" s="1830"/>
      <c r="L3" s="1830"/>
      <c r="M3" s="1782" t="s">
        <v>29</v>
      </c>
      <c r="N3" s="1825" t="s">
        <v>32</v>
      </c>
      <c r="O3" s="1826"/>
      <c r="P3" s="231"/>
    </row>
    <row r="4" spans="1:16" s="7" customFormat="1" ht="19.5" customHeight="1">
      <c r="A4" s="1798"/>
      <c r="B4" s="1787"/>
      <c r="C4" s="1736" t="s">
        <v>142</v>
      </c>
      <c r="D4" s="1736" t="s">
        <v>143</v>
      </c>
      <c r="E4" s="1794" t="s">
        <v>145</v>
      </c>
      <c r="F4" s="1795"/>
      <c r="G4" s="1741"/>
      <c r="H4" s="1744"/>
      <c r="I4" s="1729" t="s">
        <v>21</v>
      </c>
      <c r="J4" s="1796" t="s">
        <v>150</v>
      </c>
      <c r="K4" s="1796"/>
      <c r="L4" s="1796"/>
      <c r="M4" s="1783"/>
      <c r="N4" s="1827"/>
      <c r="O4" s="1796"/>
      <c r="P4" s="231"/>
    </row>
    <row r="5" spans="1:16" s="7" customFormat="1" ht="19.5" customHeight="1">
      <c r="A5" s="1798"/>
      <c r="B5" s="1787"/>
      <c r="C5" s="1744"/>
      <c r="D5" s="1744"/>
      <c r="E5" s="1791" t="s">
        <v>146</v>
      </c>
      <c r="F5" s="1738" t="s">
        <v>147</v>
      </c>
      <c r="G5" s="1742"/>
      <c r="H5" s="1744"/>
      <c r="I5" s="1730"/>
      <c r="J5" s="1736" t="s">
        <v>30</v>
      </c>
      <c r="K5" s="1736" t="s">
        <v>456</v>
      </c>
      <c r="L5" s="1736" t="s">
        <v>31</v>
      </c>
      <c r="M5" s="1784"/>
      <c r="N5" s="1118">
        <v>1</v>
      </c>
      <c r="O5" s="1119">
        <v>2</v>
      </c>
      <c r="P5" s="231"/>
    </row>
    <row r="6" spans="1:16" s="7" customFormat="1" ht="19.5" customHeight="1">
      <c r="A6" s="1798"/>
      <c r="B6" s="1787"/>
      <c r="C6" s="1744"/>
      <c r="D6" s="1744"/>
      <c r="E6" s="1792"/>
      <c r="F6" s="1738"/>
      <c r="G6" s="1742"/>
      <c r="H6" s="1744"/>
      <c r="I6" s="1730"/>
      <c r="J6" s="1736"/>
      <c r="K6" s="1736"/>
      <c r="L6" s="1736"/>
      <c r="M6" s="1784"/>
      <c r="N6" s="1786" t="s">
        <v>352</v>
      </c>
      <c r="O6" s="1787"/>
      <c r="P6" s="231"/>
    </row>
    <row r="7" spans="1:16" s="7" customFormat="1" ht="22.5" customHeight="1" thickBot="1">
      <c r="A7" s="1799"/>
      <c r="B7" s="1821"/>
      <c r="C7" s="1745"/>
      <c r="D7" s="1745"/>
      <c r="E7" s="1793"/>
      <c r="F7" s="1739"/>
      <c r="G7" s="1743"/>
      <c r="H7" s="1745"/>
      <c r="I7" s="1731"/>
      <c r="J7" s="1737"/>
      <c r="K7" s="1737"/>
      <c r="L7" s="1737"/>
      <c r="M7" s="1785"/>
      <c r="N7" s="1121">
        <v>15</v>
      </c>
      <c r="O7" s="1122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1733" t="s">
        <v>253</v>
      </c>
      <c r="B9" s="1734"/>
      <c r="C9" s="1734"/>
      <c r="D9" s="1734"/>
      <c r="E9" s="1734"/>
      <c r="F9" s="1734"/>
      <c r="G9" s="1734"/>
      <c r="H9" s="1734"/>
      <c r="I9" s="1734"/>
      <c r="J9" s="1734"/>
      <c r="K9" s="1734"/>
      <c r="L9" s="1734"/>
      <c r="M9" s="1734"/>
      <c r="N9" s="1734"/>
      <c r="O9" s="1734"/>
      <c r="P9" s="231"/>
    </row>
    <row r="10" spans="1:16" s="7" customFormat="1" ht="19.5" customHeight="1" thickBot="1">
      <c r="A10" s="1733" t="s">
        <v>504</v>
      </c>
      <c r="B10" s="1734"/>
      <c r="C10" s="1734"/>
      <c r="D10" s="1734"/>
      <c r="E10" s="1734"/>
      <c r="F10" s="1734"/>
      <c r="G10" s="1734"/>
      <c r="H10" s="1734"/>
      <c r="I10" s="1734"/>
      <c r="J10" s="1734"/>
      <c r="K10" s="1734"/>
      <c r="L10" s="1734"/>
      <c r="M10" s="1734"/>
      <c r="N10" s="1734"/>
      <c r="O10" s="1734"/>
      <c r="P10" s="231"/>
    </row>
    <row r="11" spans="1:16" s="7" customFormat="1" ht="19.5" customHeight="1">
      <c r="A11" s="141" t="s">
        <v>156</v>
      </c>
      <c r="B11" s="941" t="s">
        <v>286</v>
      </c>
      <c r="C11" s="944"/>
      <c r="D11" s="888" t="s">
        <v>22</v>
      </c>
      <c r="E11" s="888"/>
      <c r="F11" s="870"/>
      <c r="G11" s="1067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554</v>
      </c>
    </row>
    <row r="12" spans="1:16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9"/>
      <c r="G12" s="1295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545</v>
      </c>
    </row>
    <row r="13" spans="1:16" s="20" customFormat="1" ht="19.5" customHeight="1">
      <c r="A13" s="77" t="s">
        <v>158</v>
      </c>
      <c r="B13" s="1320" t="s">
        <v>522</v>
      </c>
      <c r="C13" s="1321"/>
      <c r="D13" s="356">
        <v>2</v>
      </c>
      <c r="E13" s="356"/>
      <c r="F13" s="1322"/>
      <c r="G13" s="1323">
        <v>2</v>
      </c>
      <c r="H13" s="1324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25">
        <f>H13-I13</f>
        <v>33</v>
      </c>
      <c r="N13" s="1326"/>
      <c r="O13" s="1327">
        <v>1.5</v>
      </c>
      <c r="P13" s="231" t="s">
        <v>545</v>
      </c>
    </row>
    <row r="14" spans="1:16" s="20" customFormat="1" ht="19.5" customHeight="1">
      <c r="A14" s="77" t="s">
        <v>159</v>
      </c>
      <c r="B14" s="850" t="s">
        <v>58</v>
      </c>
      <c r="C14" s="943"/>
      <c r="D14" s="55" t="s">
        <v>22</v>
      </c>
      <c r="E14" s="55"/>
      <c r="F14" s="865"/>
      <c r="G14" s="995">
        <v>4</v>
      </c>
      <c r="H14" s="952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546</v>
      </c>
    </row>
    <row r="15" spans="1:16" s="20" customFormat="1" ht="19.5" customHeight="1">
      <c r="A15" s="77" t="s">
        <v>160</v>
      </c>
      <c r="B15" s="856" t="s">
        <v>36</v>
      </c>
      <c r="C15" s="211"/>
      <c r="D15" s="30"/>
      <c r="E15" s="30"/>
      <c r="F15" s="1134"/>
      <c r="G15" s="1135">
        <f>SUM(G16:G17)</f>
        <v>4</v>
      </c>
      <c r="H15" s="1027">
        <f>SUM(H16:H17)</f>
        <v>120</v>
      </c>
      <c r="I15" s="1028">
        <f>SUM(I16:I17)</f>
        <v>66</v>
      </c>
      <c r="J15" s="1028"/>
      <c r="K15" s="1028"/>
      <c r="L15" s="1028">
        <f>SUM(L16:L17)</f>
        <v>66</v>
      </c>
      <c r="M15" s="1028">
        <f>SUM(M16:M17)</f>
        <v>54</v>
      </c>
      <c r="N15" s="935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8"/>
      <c r="G16" s="1069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547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8"/>
      <c r="G17" s="1069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547</v>
      </c>
    </row>
    <row r="18" spans="1:16" s="27" customFormat="1" ht="19.5" customHeight="1">
      <c r="A18" s="77" t="s">
        <v>161</v>
      </c>
      <c r="B18" s="850" t="s">
        <v>59</v>
      </c>
      <c r="C18" s="943"/>
      <c r="D18" s="55"/>
      <c r="E18" s="55"/>
      <c r="F18" s="865"/>
      <c r="G18" s="995">
        <f>G19+G20</f>
        <v>8.5</v>
      </c>
      <c r="H18" s="952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42"/>
    </row>
    <row r="19" spans="1:16" s="20" customFormat="1" ht="19.5" customHeight="1">
      <c r="A19" s="77"/>
      <c r="B19" s="850" t="s">
        <v>59</v>
      </c>
      <c r="C19" s="943" t="s">
        <v>22</v>
      </c>
      <c r="D19" s="55"/>
      <c r="E19" s="55"/>
      <c r="F19" s="865"/>
      <c r="G19" s="995">
        <v>5</v>
      </c>
      <c r="H19" s="952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548</v>
      </c>
    </row>
    <row r="20" spans="1:16" s="20" customFormat="1" ht="19.5" customHeight="1">
      <c r="A20" s="77"/>
      <c r="B20" s="850" t="s">
        <v>59</v>
      </c>
      <c r="C20" s="943" t="s">
        <v>23</v>
      </c>
      <c r="D20" s="55"/>
      <c r="E20" s="55"/>
      <c r="F20" s="865"/>
      <c r="G20" s="995">
        <v>3.5</v>
      </c>
      <c r="H20" s="952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548</v>
      </c>
    </row>
    <row r="21" spans="1:16" s="20" customFormat="1" ht="19.5" customHeight="1">
      <c r="A21" s="77" t="s">
        <v>491</v>
      </c>
      <c r="B21" s="850" t="s">
        <v>227</v>
      </c>
      <c r="C21" s="943"/>
      <c r="D21" s="55"/>
      <c r="E21" s="55"/>
      <c r="F21" s="865"/>
      <c r="G21" s="995">
        <v>15</v>
      </c>
      <c r="H21" s="952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227</v>
      </c>
      <c r="C22" s="173">
        <v>1</v>
      </c>
      <c r="D22" s="60"/>
      <c r="E22" s="60"/>
      <c r="F22" s="577"/>
      <c r="G22" s="995">
        <v>7</v>
      </c>
      <c r="H22" s="952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466</v>
      </c>
    </row>
    <row r="23" spans="1:16" s="20" customFormat="1" ht="19.5" customHeight="1">
      <c r="A23" s="77"/>
      <c r="B23" s="850" t="s">
        <v>227</v>
      </c>
      <c r="C23" s="173">
        <v>2</v>
      </c>
      <c r="D23" s="60"/>
      <c r="E23" s="60"/>
      <c r="F23" s="577"/>
      <c r="G23" s="995">
        <v>8</v>
      </c>
      <c r="H23" s="952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466</v>
      </c>
    </row>
    <row r="24" spans="1:16" s="20" customFormat="1" ht="39.75" customHeight="1">
      <c r="A24" s="77" t="s">
        <v>492</v>
      </c>
      <c r="B24" s="850" t="s">
        <v>63</v>
      </c>
      <c r="C24" s="943" t="s">
        <v>45</v>
      </c>
      <c r="D24" s="55"/>
      <c r="E24" s="55"/>
      <c r="F24" s="865"/>
      <c r="G24" s="995">
        <v>3.5</v>
      </c>
      <c r="H24" s="952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493</v>
      </c>
      <c r="B25" s="1320" t="s">
        <v>523</v>
      </c>
      <c r="C25" s="1321">
        <v>2</v>
      </c>
      <c r="D25" s="356"/>
      <c r="E25" s="356"/>
      <c r="F25" s="1322"/>
      <c r="G25" s="1323">
        <v>3</v>
      </c>
      <c r="H25" s="1328">
        <f>G25*30</f>
        <v>90</v>
      </c>
      <c r="I25" s="356">
        <f>L25+J25</f>
        <v>27</v>
      </c>
      <c r="J25" s="356"/>
      <c r="K25" s="356"/>
      <c r="L25" s="356">
        <v>27</v>
      </c>
      <c r="M25" s="1325">
        <f>H25-I25</f>
        <v>63</v>
      </c>
      <c r="N25" s="1326"/>
      <c r="O25" s="1327">
        <v>1.5</v>
      </c>
      <c r="P25" s="231" t="s">
        <v>547</v>
      </c>
    </row>
    <row r="26" spans="1:16" s="27" customFormat="1" ht="19.5" customHeight="1">
      <c r="A26" s="77" t="s">
        <v>494</v>
      </c>
      <c r="B26" s="850" t="s">
        <v>64</v>
      </c>
      <c r="C26" s="943"/>
      <c r="D26" s="55"/>
      <c r="E26" s="55"/>
      <c r="F26" s="865"/>
      <c r="G26" s="995">
        <f>G27+G28</f>
        <v>11</v>
      </c>
      <c r="H26" s="952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42"/>
    </row>
    <row r="27" spans="1:16" s="980" customFormat="1" ht="19.5" customHeight="1">
      <c r="A27" s="77"/>
      <c r="B27" s="850" t="s">
        <v>64</v>
      </c>
      <c r="C27" s="955">
        <v>2</v>
      </c>
      <c r="D27" s="239"/>
      <c r="E27" s="239"/>
      <c r="F27" s="991"/>
      <c r="G27" s="995">
        <v>6</v>
      </c>
      <c r="H27" s="952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43" t="s">
        <v>549</v>
      </c>
    </row>
    <row r="28" spans="1:16" s="980" customFormat="1" ht="19.5" customHeight="1">
      <c r="A28" s="77"/>
      <c r="B28" s="850" t="s">
        <v>64</v>
      </c>
      <c r="C28" s="955">
        <v>3</v>
      </c>
      <c r="D28" s="239"/>
      <c r="E28" s="239"/>
      <c r="F28" s="991"/>
      <c r="G28" s="1070">
        <v>5</v>
      </c>
      <c r="H28" s="952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43"/>
    </row>
    <row r="29" spans="1:16" s="20" customFormat="1" ht="19.5" customHeight="1">
      <c r="A29" s="77" t="s">
        <v>509</v>
      </c>
      <c r="B29" s="1329" t="s">
        <v>521</v>
      </c>
      <c r="C29" s="893">
        <v>4</v>
      </c>
      <c r="D29" s="891"/>
      <c r="E29" s="891"/>
      <c r="F29" s="990"/>
      <c r="G29" s="1276">
        <v>3</v>
      </c>
      <c r="H29" s="890">
        <f>G29*30</f>
        <v>90</v>
      </c>
      <c r="I29" s="891">
        <f>J29+L29</f>
        <v>45</v>
      </c>
      <c r="J29" s="891">
        <v>27</v>
      </c>
      <c r="K29" s="891"/>
      <c r="L29" s="891">
        <v>18</v>
      </c>
      <c r="M29" s="289">
        <f>H29-I29</f>
        <v>45</v>
      </c>
      <c r="N29" s="894"/>
      <c r="O29" s="58"/>
      <c r="P29" s="231"/>
    </row>
    <row r="30" spans="1:16" s="27" customFormat="1" ht="19.5" customHeight="1">
      <c r="A30" s="1079" t="s">
        <v>510</v>
      </c>
      <c r="B30" s="1037" t="s">
        <v>41</v>
      </c>
      <c r="C30" s="997"/>
      <c r="D30" s="998"/>
      <c r="E30" s="998"/>
      <c r="F30" s="999"/>
      <c r="G30" s="1072">
        <f>SUM(G31:G34)</f>
        <v>12</v>
      </c>
      <c r="H30" s="954">
        <f aca="true" t="shared" si="2" ref="H30:M30">SUM(H31:H34)</f>
        <v>360</v>
      </c>
      <c r="I30" s="896">
        <f t="shared" si="2"/>
        <v>264</v>
      </c>
      <c r="J30" s="896">
        <f t="shared" si="2"/>
        <v>12</v>
      </c>
      <c r="K30" s="896">
        <f t="shared" si="2"/>
        <v>0</v>
      </c>
      <c r="L30" s="896">
        <f t="shared" si="2"/>
        <v>252</v>
      </c>
      <c r="M30" s="896">
        <f t="shared" si="2"/>
        <v>96</v>
      </c>
      <c r="N30" s="935"/>
      <c r="O30" s="626"/>
      <c r="P30" s="1142"/>
    </row>
    <row r="31" spans="1:16" s="980" customFormat="1" ht="19.5" customHeight="1">
      <c r="A31" s="606"/>
      <c r="B31" s="1000" t="s">
        <v>41</v>
      </c>
      <c r="C31" s="1001"/>
      <c r="D31" s="80">
        <v>1</v>
      </c>
      <c r="E31" s="128"/>
      <c r="F31" s="991"/>
      <c r="G31" s="1002">
        <v>3</v>
      </c>
      <c r="H31" s="950">
        <f>G31*30</f>
        <v>90</v>
      </c>
      <c r="I31" s="1003">
        <f>SUM($J31:$L31)</f>
        <v>60</v>
      </c>
      <c r="J31" s="626">
        <v>8</v>
      </c>
      <c r="K31" s="626"/>
      <c r="L31" s="626">
        <v>52</v>
      </c>
      <c r="M31" s="1004">
        <f>H31-I31</f>
        <v>30</v>
      </c>
      <c r="N31" s="87">
        <v>4</v>
      </c>
      <c r="O31" s="80"/>
      <c r="P31" s="1143" t="s">
        <v>463</v>
      </c>
    </row>
    <row r="32" spans="1:16" s="980" customFormat="1" ht="19.5" customHeight="1">
      <c r="A32" s="606"/>
      <c r="B32" s="1000" t="s">
        <v>41</v>
      </c>
      <c r="C32" s="1001"/>
      <c r="D32" s="21">
        <v>2</v>
      </c>
      <c r="E32" s="128"/>
      <c r="F32" s="991"/>
      <c r="G32" s="995">
        <v>3</v>
      </c>
      <c r="H32" s="938">
        <f>G32*30</f>
        <v>90</v>
      </c>
      <c r="I32" s="1005">
        <v>72</v>
      </c>
      <c r="J32" s="58"/>
      <c r="K32" s="58"/>
      <c r="L32" s="58">
        <v>72</v>
      </c>
      <c r="M32" s="1006">
        <f>H32-I32</f>
        <v>18</v>
      </c>
      <c r="N32" s="87"/>
      <c r="O32" s="80">
        <v>4</v>
      </c>
      <c r="P32" s="1143" t="s">
        <v>463</v>
      </c>
    </row>
    <row r="33" spans="1:16" s="980" customFormat="1" ht="19.5" customHeight="1">
      <c r="A33" s="606"/>
      <c r="B33" s="1000" t="s">
        <v>41</v>
      </c>
      <c r="C33" s="1001"/>
      <c r="D33" s="21">
        <v>3</v>
      </c>
      <c r="E33" s="128"/>
      <c r="F33" s="991"/>
      <c r="G33" s="995">
        <v>3</v>
      </c>
      <c r="H33" s="938">
        <f>G33*30</f>
        <v>90</v>
      </c>
      <c r="I33" s="1005">
        <v>60</v>
      </c>
      <c r="J33" s="58">
        <v>4</v>
      </c>
      <c r="K33" s="58"/>
      <c r="L33" s="58">
        <v>56</v>
      </c>
      <c r="M33" s="1006">
        <f>H33-I33</f>
        <v>30</v>
      </c>
      <c r="N33" s="87"/>
      <c r="O33" s="80"/>
      <c r="P33" s="1143"/>
    </row>
    <row r="34" spans="1:16" s="980" customFormat="1" ht="19.5" customHeight="1">
      <c r="A34" s="606"/>
      <c r="B34" s="1000" t="s">
        <v>41</v>
      </c>
      <c r="C34" s="1001"/>
      <c r="D34" s="21">
        <v>4</v>
      </c>
      <c r="E34" s="128"/>
      <c r="F34" s="991"/>
      <c r="G34" s="995">
        <v>3</v>
      </c>
      <c r="H34" s="938">
        <f>G34*30</f>
        <v>90</v>
      </c>
      <c r="I34" s="1005">
        <v>72</v>
      </c>
      <c r="J34" s="58"/>
      <c r="K34" s="58"/>
      <c r="L34" s="58">
        <v>72</v>
      </c>
      <c r="M34" s="1006">
        <f>H34-I34</f>
        <v>18</v>
      </c>
      <c r="N34" s="87"/>
      <c r="O34" s="80"/>
      <c r="P34" s="1143"/>
    </row>
    <row r="35" spans="1:16" s="980" customFormat="1" ht="20.25" customHeight="1" thickBot="1">
      <c r="A35" s="606"/>
      <c r="B35" s="1007" t="s">
        <v>41</v>
      </c>
      <c r="C35" s="1008"/>
      <c r="D35" s="974" t="s">
        <v>424</v>
      </c>
      <c r="E35" s="334"/>
      <c r="F35" s="1009"/>
      <c r="G35" s="1010"/>
      <c r="H35" s="1944" t="s">
        <v>458</v>
      </c>
      <c r="I35" s="1945"/>
      <c r="J35" s="1945"/>
      <c r="K35" s="1945"/>
      <c r="L35" s="1945"/>
      <c r="M35" s="1946"/>
      <c r="N35" s="986"/>
      <c r="O35" s="619"/>
      <c r="P35" s="1143"/>
    </row>
    <row r="36" spans="1:16" s="20" customFormat="1" ht="19.5" customHeight="1" thickBot="1">
      <c r="A36" s="1719" t="s">
        <v>380</v>
      </c>
      <c r="B36" s="1721"/>
      <c r="C36" s="914"/>
      <c r="D36" s="109"/>
      <c r="E36" s="109"/>
      <c r="F36" s="994"/>
      <c r="G36" s="996">
        <f>G11+G14+G18+G21+G26+G24+G15+G12+G13+G25+G29+G30</f>
        <v>71</v>
      </c>
      <c r="H36" s="1024">
        <f aca="true" t="shared" si="3" ref="H36:M36">H11+H14+H18+H21+H26+H24+H15+H12+H13+H25+H29+H30</f>
        <v>2130</v>
      </c>
      <c r="I36" s="931">
        <f t="shared" si="3"/>
        <v>1134</v>
      </c>
      <c r="J36" s="931">
        <f t="shared" si="3"/>
        <v>393</v>
      </c>
      <c r="K36" s="931">
        <f t="shared" si="3"/>
        <v>114</v>
      </c>
      <c r="L36" s="931">
        <f t="shared" si="3"/>
        <v>627</v>
      </c>
      <c r="M36" s="1039">
        <f t="shared" si="3"/>
        <v>996</v>
      </c>
      <c r="N36" s="1137">
        <f>SUM(N11:N35)</f>
        <v>27</v>
      </c>
      <c r="O36" s="1138">
        <f>SUM(O12:O35)</f>
        <v>24</v>
      </c>
      <c r="P36" s="231"/>
    </row>
    <row r="37" spans="1:16" s="27" customFormat="1" ht="19.5" customHeight="1" thickBot="1">
      <c r="A37" s="1725" t="s">
        <v>506</v>
      </c>
      <c r="B37" s="1726"/>
      <c r="C37" s="1726"/>
      <c r="D37" s="1726"/>
      <c r="E37" s="1726"/>
      <c r="F37" s="1726"/>
      <c r="G37" s="1726"/>
      <c r="H37" s="1727"/>
      <c r="I37" s="1727"/>
      <c r="J37" s="1727"/>
      <c r="K37" s="1727"/>
      <c r="L37" s="1727"/>
      <c r="M37" s="1727"/>
      <c r="N37" s="1726"/>
      <c r="O37" s="1726"/>
      <c r="P37" s="1142"/>
    </row>
    <row r="38" spans="1:16" s="27" customFormat="1" ht="19.5" customHeight="1">
      <c r="A38" s="494" t="s">
        <v>169</v>
      </c>
      <c r="B38" s="1368" t="s">
        <v>502</v>
      </c>
      <c r="C38" s="1347"/>
      <c r="D38" s="1348" t="s">
        <v>22</v>
      </c>
      <c r="E38" s="1348"/>
      <c r="F38" s="1349"/>
      <c r="G38" s="1067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42" t="s">
        <v>548</v>
      </c>
    </row>
    <row r="39" spans="1:16" s="27" customFormat="1" ht="19.5" customHeight="1">
      <c r="A39" s="897" t="s">
        <v>170</v>
      </c>
      <c r="B39" s="853" t="s">
        <v>71</v>
      </c>
      <c r="C39" s="851" t="s">
        <v>45</v>
      </c>
      <c r="D39" s="23"/>
      <c r="E39" s="23"/>
      <c r="F39" s="144"/>
      <c r="G39" s="1074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42"/>
    </row>
    <row r="40" spans="1:16" s="27" customFormat="1" ht="19.5" customHeight="1">
      <c r="A40" s="897" t="s">
        <v>171</v>
      </c>
      <c r="B40" s="853" t="s">
        <v>73</v>
      </c>
      <c r="C40" s="847"/>
      <c r="D40" s="16">
        <v>3</v>
      </c>
      <c r="E40" s="16"/>
      <c r="F40" s="989"/>
      <c r="G40" s="1074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42"/>
    </row>
    <row r="41" spans="1:16" s="27" customFormat="1" ht="18.75" customHeight="1">
      <c r="A41" s="897" t="s">
        <v>388</v>
      </c>
      <c r="B41" s="880" t="s">
        <v>68</v>
      </c>
      <c r="C41" s="852" t="s">
        <v>46</v>
      </c>
      <c r="D41" s="29"/>
      <c r="E41" s="29"/>
      <c r="F41" s="1016"/>
      <c r="G41" s="1075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42"/>
    </row>
    <row r="42" spans="1:16" s="27" customFormat="1" ht="19.5" customHeight="1">
      <c r="A42" s="897" t="s">
        <v>172</v>
      </c>
      <c r="B42" s="853" t="s">
        <v>69</v>
      </c>
      <c r="C42" s="851" t="s">
        <v>46</v>
      </c>
      <c r="D42" s="29"/>
      <c r="E42" s="29"/>
      <c r="F42" s="507"/>
      <c r="G42" s="1076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42"/>
    </row>
    <row r="43" spans="1:16" s="27" customFormat="1" ht="19.5" customHeight="1">
      <c r="A43" s="897" t="s">
        <v>173</v>
      </c>
      <c r="B43" s="853" t="s">
        <v>419</v>
      </c>
      <c r="C43" s="851"/>
      <c r="D43" s="23"/>
      <c r="E43" s="23"/>
      <c r="F43" s="507" t="s">
        <v>46</v>
      </c>
      <c r="G43" s="1074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42"/>
    </row>
    <row r="44" spans="1:16" s="20" customFormat="1" ht="19.5" customHeight="1">
      <c r="A44" s="897" t="s">
        <v>174</v>
      </c>
      <c r="B44" s="853" t="s">
        <v>110</v>
      </c>
      <c r="C44" s="851" t="s">
        <v>47</v>
      </c>
      <c r="D44" s="23"/>
      <c r="E44" s="23"/>
      <c r="F44" s="507"/>
      <c r="G44" s="1076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42"/>
    </row>
    <row r="45" spans="1:16" s="27" customFormat="1" ht="19.5" customHeight="1">
      <c r="A45" s="897" t="s">
        <v>290</v>
      </c>
      <c r="B45" s="853" t="s">
        <v>418</v>
      </c>
      <c r="C45" s="851"/>
      <c r="D45" s="23"/>
      <c r="E45" s="23"/>
      <c r="F45" s="272">
        <v>5</v>
      </c>
      <c r="G45" s="1074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42"/>
    </row>
    <row r="46" spans="1:16" s="27" customFormat="1" ht="19.5" customHeight="1">
      <c r="A46" s="897" t="s">
        <v>294</v>
      </c>
      <c r="B46" s="853" t="s">
        <v>75</v>
      </c>
      <c r="C46" s="852" t="s">
        <v>47</v>
      </c>
      <c r="D46" s="29"/>
      <c r="E46" s="29"/>
      <c r="F46" s="507"/>
      <c r="G46" s="1076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42"/>
    </row>
    <row r="47" spans="1:16" s="27" customFormat="1" ht="19.5" customHeight="1">
      <c r="A47" s="897" t="s">
        <v>389</v>
      </c>
      <c r="B47" s="853" t="s">
        <v>79</v>
      </c>
      <c r="C47" s="851" t="s">
        <v>47</v>
      </c>
      <c r="D47" s="23"/>
      <c r="E47" s="23"/>
      <c r="F47" s="507"/>
      <c r="G47" s="1076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42"/>
    </row>
    <row r="48" spans="1:16" s="27" customFormat="1" ht="19.5" customHeight="1">
      <c r="A48" s="897" t="s">
        <v>390</v>
      </c>
      <c r="B48" s="853" t="s">
        <v>72</v>
      </c>
      <c r="C48" s="851"/>
      <c r="D48" s="23" t="s">
        <v>47</v>
      </c>
      <c r="E48" s="23"/>
      <c r="F48" s="507"/>
      <c r="G48" s="1075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42"/>
    </row>
    <row r="49" spans="1:16" s="27" customFormat="1" ht="19.5" customHeight="1">
      <c r="A49" s="897" t="s">
        <v>391</v>
      </c>
      <c r="B49" s="853" t="s">
        <v>82</v>
      </c>
      <c r="C49" s="855" t="s">
        <v>48</v>
      </c>
      <c r="D49" s="37"/>
      <c r="E49" s="37"/>
      <c r="F49" s="143"/>
      <c r="G49" s="1076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42"/>
    </row>
    <row r="50" spans="1:16" s="27" customFormat="1" ht="19.5" customHeight="1">
      <c r="A50" s="897" t="s">
        <v>488</v>
      </c>
      <c r="B50" s="1260" t="s">
        <v>420</v>
      </c>
      <c r="C50" s="948" t="s">
        <v>48</v>
      </c>
      <c r="D50" s="284"/>
      <c r="E50" s="284"/>
      <c r="F50" s="1017"/>
      <c r="G50" s="1076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42"/>
    </row>
    <row r="51" spans="1:16" s="27" customFormat="1" ht="22.5" customHeight="1">
      <c r="A51" s="897" t="s">
        <v>489</v>
      </c>
      <c r="B51" s="1370" t="s">
        <v>421</v>
      </c>
      <c r="C51" s="970"/>
      <c r="D51" s="624"/>
      <c r="E51" s="624"/>
      <c r="F51" s="1018" t="s">
        <v>48</v>
      </c>
      <c r="G51" s="1077">
        <v>1</v>
      </c>
      <c r="H51" s="893">
        <f t="shared" si="4"/>
        <v>30</v>
      </c>
      <c r="I51" s="895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42"/>
    </row>
    <row r="52" spans="1:16" s="27" customFormat="1" ht="19.5" customHeight="1">
      <c r="A52" s="897" t="s">
        <v>511</v>
      </c>
      <c r="B52" s="853" t="s">
        <v>74</v>
      </c>
      <c r="C52" s="851" t="s">
        <v>49</v>
      </c>
      <c r="D52" s="23"/>
      <c r="E52" s="23"/>
      <c r="F52" s="507"/>
      <c r="G52" s="1074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42"/>
    </row>
    <row r="53" spans="1:16" s="27" customFormat="1" ht="19.5" customHeight="1">
      <c r="A53" s="897" t="s">
        <v>512</v>
      </c>
      <c r="B53" s="971" t="s">
        <v>78</v>
      </c>
      <c r="C53" s="851" t="s">
        <v>49</v>
      </c>
      <c r="D53" s="23"/>
      <c r="E53" s="23"/>
      <c r="F53" s="144"/>
      <c r="G53" s="1076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42"/>
    </row>
    <row r="54" spans="1:16" s="27" customFormat="1" ht="19.5" customHeight="1">
      <c r="A54" s="897" t="s">
        <v>513</v>
      </c>
      <c r="B54" s="972" t="s">
        <v>422</v>
      </c>
      <c r="C54" s="851"/>
      <c r="D54" s="23"/>
      <c r="E54" s="23" t="s">
        <v>49</v>
      </c>
      <c r="F54" s="144"/>
      <c r="G54" s="1074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42"/>
    </row>
    <row r="55" spans="1:16" s="27" customFormat="1" ht="19.5" customHeight="1">
      <c r="A55" s="897" t="s">
        <v>514</v>
      </c>
      <c r="B55" s="856" t="s">
        <v>86</v>
      </c>
      <c r="C55" s="851" t="s">
        <v>49</v>
      </c>
      <c r="D55" s="23"/>
      <c r="E55" s="23"/>
      <c r="F55" s="273"/>
      <c r="G55" s="1078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42"/>
    </row>
    <row r="56" spans="1:16" s="27" customFormat="1" ht="21" customHeight="1">
      <c r="A56" s="897" t="s">
        <v>515</v>
      </c>
      <c r="B56" s="934" t="s">
        <v>423</v>
      </c>
      <c r="C56" s="898"/>
      <c r="D56" s="624"/>
      <c r="E56" s="624" t="s">
        <v>50</v>
      </c>
      <c r="F56" s="940"/>
      <c r="G56" s="1073">
        <v>2</v>
      </c>
      <c r="H56" s="949">
        <f t="shared" si="4"/>
        <v>60</v>
      </c>
      <c r="I56" s="895">
        <f>SUM(J56:L56)</f>
        <v>26</v>
      </c>
      <c r="J56" s="627"/>
      <c r="K56" s="628"/>
      <c r="L56" s="628">
        <v>26</v>
      </c>
      <c r="M56" s="289">
        <f t="shared" si="5"/>
        <v>34</v>
      </c>
      <c r="N56" s="949"/>
      <c r="O56" s="939"/>
      <c r="P56" s="1142"/>
    </row>
    <row r="57" spans="1:16" s="27" customFormat="1" ht="18.75" customHeight="1" thickBot="1">
      <c r="A57" s="897" t="s">
        <v>516</v>
      </c>
      <c r="B57" s="880" t="s">
        <v>83</v>
      </c>
      <c r="C57" s="852" t="s">
        <v>50</v>
      </c>
      <c r="D57" s="29"/>
      <c r="E57" s="29"/>
      <c r="F57" s="881"/>
      <c r="G57" s="1078">
        <v>7.5</v>
      </c>
      <c r="H57" s="1113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5"/>
      <c r="O57" s="124"/>
      <c r="P57" s="1142"/>
    </row>
    <row r="58" spans="1:16" s="27" customFormat="1" ht="19.5" customHeight="1" thickBot="1">
      <c r="A58" s="1773" t="s">
        <v>444</v>
      </c>
      <c r="B58" s="1776"/>
      <c r="C58" s="213"/>
      <c r="D58" s="105"/>
      <c r="E58" s="105"/>
      <c r="F58" s="932"/>
      <c r="G58" s="1019">
        <f aca="true" t="shared" si="6" ref="G58:M58">G38+G41+G42+G39+G48+G40+G52+G46+G53+G47+G49+G57+G43+G50+G51+G54+G55+G56+G45+G44</f>
        <v>84</v>
      </c>
      <c r="H58" s="1111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112">
        <f t="shared" si="6"/>
        <v>1312</v>
      </c>
      <c r="N58" s="1026">
        <f>SUM(N38:N57)</f>
        <v>3</v>
      </c>
      <c r="O58" s="592">
        <f>SUM(O38:O57)</f>
        <v>0</v>
      </c>
      <c r="P58" s="1142"/>
    </row>
    <row r="59" spans="1:16" s="27" customFormat="1" ht="19.5" customHeight="1" thickBot="1">
      <c r="A59" s="1698" t="s">
        <v>517</v>
      </c>
      <c r="B59" s="1699"/>
      <c r="C59" s="1699"/>
      <c r="D59" s="1699"/>
      <c r="E59" s="1699"/>
      <c r="F59" s="1699"/>
      <c r="G59" s="1699"/>
      <c r="H59" s="1759"/>
      <c r="I59" s="1759"/>
      <c r="J59" s="1759"/>
      <c r="K59" s="1759"/>
      <c r="L59" s="1759"/>
      <c r="M59" s="1759"/>
      <c r="N59" s="1699"/>
      <c r="O59" s="1699"/>
      <c r="P59" s="1142"/>
    </row>
    <row r="60" spans="1:16" s="27" customFormat="1" ht="19.5" customHeight="1">
      <c r="A60" s="494" t="s">
        <v>175</v>
      </c>
      <c r="B60" s="857" t="s">
        <v>89</v>
      </c>
      <c r="C60" s="838"/>
      <c r="D60" s="82">
        <v>2</v>
      </c>
      <c r="E60" s="82"/>
      <c r="F60" s="1290"/>
      <c r="G60" s="1294">
        <v>3</v>
      </c>
      <c r="H60" s="410">
        <f>G60*30</f>
        <v>90</v>
      </c>
      <c r="I60" s="495"/>
      <c r="J60" s="495"/>
      <c r="K60" s="495"/>
      <c r="L60" s="495"/>
      <c r="M60" s="496"/>
      <c r="N60" s="916"/>
      <c r="O60" s="185"/>
      <c r="P60" s="1142" t="s">
        <v>548</v>
      </c>
    </row>
    <row r="61" spans="1:16" s="27" customFormat="1" ht="19.5" customHeight="1">
      <c r="A61" s="1079" t="s">
        <v>176</v>
      </c>
      <c r="B61" s="858" t="s">
        <v>90</v>
      </c>
      <c r="C61" s="841"/>
      <c r="D61" s="40">
        <v>4</v>
      </c>
      <c r="E61" s="40"/>
      <c r="F61" s="1291"/>
      <c r="G61" s="1075">
        <v>4.5</v>
      </c>
      <c r="H61" s="167">
        <f>G61*30</f>
        <v>135</v>
      </c>
      <c r="I61" s="965"/>
      <c r="J61" s="965"/>
      <c r="K61" s="965"/>
      <c r="L61" s="965"/>
      <c r="M61" s="1081"/>
      <c r="N61" s="1082"/>
      <c r="O61" s="1083"/>
      <c r="P61" s="1142"/>
    </row>
    <row r="62" spans="1:16" s="27" customFormat="1" ht="19.5" customHeight="1">
      <c r="A62" s="1079" t="s">
        <v>179</v>
      </c>
      <c r="B62" s="858" t="s">
        <v>90</v>
      </c>
      <c r="C62" s="847"/>
      <c r="D62" s="16">
        <v>6</v>
      </c>
      <c r="E62" s="16"/>
      <c r="F62" s="1292"/>
      <c r="G62" s="1295">
        <v>4.5</v>
      </c>
      <c r="H62" s="167">
        <f>G62*30</f>
        <v>135</v>
      </c>
      <c r="I62" s="58"/>
      <c r="J62" s="58"/>
      <c r="K62" s="58"/>
      <c r="L62" s="58"/>
      <c r="M62" s="497"/>
      <c r="N62" s="917"/>
      <c r="O62" s="189"/>
      <c r="P62" s="1142"/>
    </row>
    <row r="63" spans="1:16" s="27" customFormat="1" ht="19.5" customHeight="1">
      <c r="A63" s="1079" t="s">
        <v>183</v>
      </c>
      <c r="B63" s="859" t="s">
        <v>91</v>
      </c>
      <c r="C63" s="847"/>
      <c r="D63" s="16">
        <v>8</v>
      </c>
      <c r="E63" s="16"/>
      <c r="F63" s="1292"/>
      <c r="G63" s="1295">
        <v>4.5</v>
      </c>
      <c r="H63" s="167">
        <f>G63*30</f>
        <v>135</v>
      </c>
      <c r="I63" s="58"/>
      <c r="J63" s="58"/>
      <c r="K63" s="58"/>
      <c r="L63" s="58"/>
      <c r="M63" s="497"/>
      <c r="N63" s="917"/>
      <c r="O63" s="189"/>
      <c r="P63" s="1142"/>
    </row>
    <row r="64" spans="1:16" s="27" customFormat="1" ht="19.5" customHeight="1" thickBot="1">
      <c r="A64" s="1079" t="s">
        <v>184</v>
      </c>
      <c r="B64" s="860" t="s">
        <v>92</v>
      </c>
      <c r="C64" s="604"/>
      <c r="D64" s="237">
        <v>8</v>
      </c>
      <c r="E64" s="237"/>
      <c r="F64" s="1293"/>
      <c r="G64" s="1010">
        <v>6</v>
      </c>
      <c r="H64" s="875">
        <f>G64*30</f>
        <v>180</v>
      </c>
      <c r="I64" s="237"/>
      <c r="J64" s="237"/>
      <c r="K64" s="237"/>
      <c r="L64" s="237"/>
      <c r="M64" s="501"/>
      <c r="N64" s="918"/>
      <c r="O64" s="919"/>
      <c r="P64" s="1142"/>
    </row>
    <row r="65" spans="1:16" s="27" customFormat="1" ht="19.5" customHeight="1" thickBot="1">
      <c r="A65" s="1757" t="s">
        <v>519</v>
      </c>
      <c r="B65" s="1758"/>
      <c r="C65" s="1758"/>
      <c r="D65" s="1758"/>
      <c r="E65" s="1758"/>
      <c r="F65" s="1758"/>
      <c r="G65" s="1758"/>
      <c r="H65" s="1758"/>
      <c r="I65" s="1758"/>
      <c r="J65" s="1758"/>
      <c r="K65" s="1758"/>
      <c r="L65" s="1758"/>
      <c r="M65" s="1758"/>
      <c r="N65" s="1720"/>
      <c r="O65" s="1720"/>
      <c r="P65" s="1142"/>
    </row>
    <row r="66" spans="1:16" s="980" customFormat="1" ht="19.5" customHeight="1" thickBot="1">
      <c r="A66" s="494" t="s">
        <v>518</v>
      </c>
      <c r="B66" s="862" t="s">
        <v>93</v>
      </c>
      <c r="C66" s="861">
        <v>8</v>
      </c>
      <c r="D66" s="95"/>
      <c r="E66" s="95"/>
      <c r="F66" s="1275"/>
      <c r="G66" s="1297">
        <v>1.5</v>
      </c>
      <c r="H66" s="1716" t="s">
        <v>141</v>
      </c>
      <c r="I66" s="1717"/>
      <c r="J66" s="1717"/>
      <c r="K66" s="1717"/>
      <c r="L66" s="1717"/>
      <c r="M66" s="1718"/>
      <c r="N66" s="921"/>
      <c r="O66" s="922"/>
      <c r="P66" s="1143"/>
    </row>
    <row r="67" spans="1:16" s="27" customFormat="1" ht="19.5" customHeight="1" thickBot="1">
      <c r="A67" s="1779" t="s">
        <v>203</v>
      </c>
      <c r="B67" s="1780"/>
      <c r="C67" s="854"/>
      <c r="D67" s="90"/>
      <c r="E67" s="90"/>
      <c r="F67" s="1296"/>
      <c r="G67" s="1298">
        <f>G60+G62+G63+G64+G66+G61</f>
        <v>24</v>
      </c>
      <c r="H67" s="876">
        <f>G67*30</f>
        <v>720</v>
      </c>
      <c r="I67" s="1724"/>
      <c r="J67" s="1720"/>
      <c r="K67" s="1720"/>
      <c r="L67" s="1720"/>
      <c r="M67" s="1721"/>
      <c r="N67" s="924">
        <f>SUM(N60:N66)</f>
        <v>0</v>
      </c>
      <c r="O67" s="200">
        <f>SUM(O60:O66)</f>
        <v>0</v>
      </c>
      <c r="P67" s="1142"/>
    </row>
    <row r="68" spans="1:16" s="41" customFormat="1" ht="19.5" customHeight="1" thickBot="1">
      <c r="A68" s="1947" t="s">
        <v>459</v>
      </c>
      <c r="B68" s="1948"/>
      <c r="C68" s="1124"/>
      <c r="D68" s="1125"/>
      <c r="E68" s="1126"/>
      <c r="F68" s="1232"/>
      <c r="G68" s="1238">
        <f aca="true" t="shared" si="7" ref="G68:O68">G36+G58+G67</f>
        <v>179</v>
      </c>
      <c r="H68" s="1288">
        <f t="shared" si="7"/>
        <v>5370</v>
      </c>
      <c r="I68" s="1284">
        <f t="shared" si="7"/>
        <v>2342</v>
      </c>
      <c r="J68" s="1284">
        <f t="shared" si="7"/>
        <v>995</v>
      </c>
      <c r="K68" s="1284">
        <f t="shared" si="7"/>
        <v>347</v>
      </c>
      <c r="L68" s="1284">
        <f t="shared" si="7"/>
        <v>1000</v>
      </c>
      <c r="M68" s="1289">
        <f t="shared" si="7"/>
        <v>2308</v>
      </c>
      <c r="N68" s="1288">
        <f t="shared" si="7"/>
        <v>30</v>
      </c>
      <c r="O68" s="1284">
        <f t="shared" si="7"/>
        <v>24</v>
      </c>
      <c r="P68" s="231"/>
    </row>
    <row r="69" spans="1:16" s="27" customFormat="1" ht="19.5" customHeight="1" thickBot="1">
      <c r="A69" s="1719" t="s">
        <v>230</v>
      </c>
      <c r="B69" s="1720"/>
      <c r="C69" s="1720"/>
      <c r="D69" s="1720"/>
      <c r="E69" s="1720"/>
      <c r="F69" s="1720"/>
      <c r="G69" s="1720"/>
      <c r="H69" s="1720"/>
      <c r="I69" s="1720"/>
      <c r="J69" s="1720"/>
      <c r="K69" s="1720"/>
      <c r="L69" s="1720"/>
      <c r="M69" s="1720"/>
      <c r="N69" s="1720"/>
      <c r="O69" s="1720"/>
      <c r="P69" s="1142"/>
    </row>
    <row r="70" spans="1:16" s="27" customFormat="1" ht="19.5" customHeight="1" thickBot="1">
      <c r="A70" s="1719" t="s">
        <v>505</v>
      </c>
      <c r="B70" s="1720"/>
      <c r="C70" s="1720"/>
      <c r="D70" s="1720"/>
      <c r="E70" s="1720"/>
      <c r="F70" s="1720"/>
      <c r="G70" s="1720"/>
      <c r="H70" s="1720"/>
      <c r="I70" s="1720"/>
      <c r="J70" s="1720"/>
      <c r="K70" s="1720"/>
      <c r="L70" s="1720"/>
      <c r="M70" s="1720"/>
      <c r="N70" s="1720"/>
      <c r="O70" s="1720"/>
      <c r="P70" s="1142"/>
    </row>
    <row r="71" spans="1:16" s="27" customFormat="1" ht="19.5" customHeight="1">
      <c r="A71" s="1766" t="s">
        <v>535</v>
      </c>
      <c r="B71" s="1767"/>
      <c r="C71" s="948"/>
      <c r="D71" s="284" t="s">
        <v>45</v>
      </c>
      <c r="E71" s="284"/>
      <c r="F71" s="892"/>
      <c r="G71" s="1068">
        <v>4</v>
      </c>
      <c r="H71" s="949">
        <f>G71*30</f>
        <v>120</v>
      </c>
      <c r="I71" s="895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42"/>
    </row>
    <row r="72" spans="1:16" s="980" customFormat="1" ht="19.5" customHeight="1">
      <c r="A72" s="1766" t="s">
        <v>536</v>
      </c>
      <c r="B72" s="1767"/>
      <c r="C72" s="948"/>
      <c r="D72" s="284" t="s">
        <v>45</v>
      </c>
      <c r="E72" s="284"/>
      <c r="F72" s="892"/>
      <c r="G72" s="1068">
        <v>3</v>
      </c>
      <c r="H72" s="949">
        <f aca="true" t="shared" si="8" ref="H72:H79">G72*30</f>
        <v>90</v>
      </c>
      <c r="I72" s="895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43"/>
    </row>
    <row r="73" spans="1:16" s="903" customFormat="1" ht="19.5" customHeight="1">
      <c r="A73" s="1940" t="s">
        <v>416</v>
      </c>
      <c r="B73" s="1941"/>
      <c r="C73" s="975"/>
      <c r="D73" s="904">
        <v>4</v>
      </c>
      <c r="E73" s="904"/>
      <c r="F73" s="1013"/>
      <c r="G73" s="1068">
        <v>3</v>
      </c>
      <c r="H73" s="949">
        <f t="shared" si="8"/>
        <v>90</v>
      </c>
      <c r="I73" s="895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6"/>
      <c r="O73" s="977"/>
      <c r="P73" s="231"/>
    </row>
    <row r="74" spans="1:16" s="903" customFormat="1" ht="19.5" customHeight="1">
      <c r="A74" s="1940" t="s">
        <v>403</v>
      </c>
      <c r="B74" s="1941"/>
      <c r="C74" s="975"/>
      <c r="D74" s="904">
        <v>5</v>
      </c>
      <c r="E74" s="904"/>
      <c r="F74" s="1013"/>
      <c r="G74" s="995">
        <v>3</v>
      </c>
      <c r="H74" s="1030">
        <f t="shared" si="8"/>
        <v>90</v>
      </c>
      <c r="I74" s="1333">
        <f t="shared" si="9"/>
        <v>30</v>
      </c>
      <c r="J74" s="1334">
        <v>20</v>
      </c>
      <c r="K74" s="959"/>
      <c r="L74" s="959">
        <v>10</v>
      </c>
      <c r="M74" s="1335">
        <f t="shared" si="10"/>
        <v>60</v>
      </c>
      <c r="N74" s="976"/>
      <c r="O74" s="977"/>
      <c r="P74" s="231"/>
    </row>
    <row r="75" spans="1:16" s="903" customFormat="1" ht="19.5" customHeight="1">
      <c r="A75" s="1940" t="s">
        <v>496</v>
      </c>
      <c r="B75" s="1941"/>
      <c r="C75" s="1332" t="s">
        <v>48</v>
      </c>
      <c r="D75" s="624"/>
      <c r="E75" s="624"/>
      <c r="F75" s="1018"/>
      <c r="G75" s="1063">
        <v>4</v>
      </c>
      <c r="H75" s="953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3" customFormat="1" ht="19.5" customHeight="1">
      <c r="A76" s="1940" t="s">
        <v>497</v>
      </c>
      <c r="B76" s="1941"/>
      <c r="C76" s="975"/>
      <c r="D76" s="904">
        <v>6</v>
      </c>
      <c r="E76" s="904"/>
      <c r="F76" s="1013"/>
      <c r="G76" s="1068">
        <v>3</v>
      </c>
      <c r="H76" s="949">
        <f t="shared" si="8"/>
        <v>90</v>
      </c>
      <c r="I76" s="895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6"/>
      <c r="O76" s="977"/>
      <c r="P76" s="231"/>
    </row>
    <row r="77" spans="1:16" s="903" customFormat="1" ht="19.5" customHeight="1">
      <c r="A77" s="1709" t="s">
        <v>498</v>
      </c>
      <c r="B77" s="1710"/>
      <c r="C77" s="963"/>
      <c r="D77" s="964">
        <v>7</v>
      </c>
      <c r="E77" s="964"/>
      <c r="F77" s="1335"/>
      <c r="G77" s="995">
        <v>3</v>
      </c>
      <c r="H77" s="1030">
        <f>G77*30</f>
        <v>90</v>
      </c>
      <c r="I77" s="1333">
        <f>J77+K77+L77</f>
        <v>45</v>
      </c>
      <c r="J77" s="1334">
        <v>30</v>
      </c>
      <c r="K77" s="959"/>
      <c r="L77" s="959">
        <v>15</v>
      </c>
      <c r="M77" s="1335">
        <f>H77-I77</f>
        <v>45</v>
      </c>
      <c r="N77" s="87"/>
      <c r="O77" s="80"/>
      <c r="P77" s="231"/>
    </row>
    <row r="78" spans="1:16" s="903" customFormat="1" ht="19.5" customHeight="1">
      <c r="A78" s="1709" t="s">
        <v>499</v>
      </c>
      <c r="B78" s="1710"/>
      <c r="C78" s="951"/>
      <c r="D78" s="40">
        <v>7</v>
      </c>
      <c r="E78" s="40"/>
      <c r="F78" s="1014"/>
      <c r="G78" s="1002">
        <v>3</v>
      </c>
      <c r="H78" s="949">
        <f>G78*30</f>
        <v>90</v>
      </c>
      <c r="I78" s="1336">
        <f>J78+K78+L78</f>
        <v>30</v>
      </c>
      <c r="J78" s="627">
        <v>20</v>
      </c>
      <c r="K78" s="628"/>
      <c r="L78" s="628">
        <v>10</v>
      </c>
      <c r="M78" s="1337">
        <f>H78-I78</f>
        <v>60</v>
      </c>
      <c r="N78" s="935"/>
      <c r="O78" s="626"/>
      <c r="P78" s="231"/>
    </row>
    <row r="79" spans="1:16" s="980" customFormat="1" ht="19.5" customHeight="1" thickBot="1">
      <c r="A79" s="1709" t="s">
        <v>417</v>
      </c>
      <c r="B79" s="1710"/>
      <c r="C79" s="951"/>
      <c r="D79" s="40">
        <v>8</v>
      </c>
      <c r="E79" s="40"/>
      <c r="F79" s="1014"/>
      <c r="G79" s="1068">
        <v>3</v>
      </c>
      <c r="H79" s="949">
        <f t="shared" si="8"/>
        <v>90</v>
      </c>
      <c r="I79" s="895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5"/>
      <c r="O79" s="626"/>
      <c r="P79" s="1143"/>
    </row>
    <row r="80" spans="1:16" s="903" customFormat="1" ht="19.5" customHeight="1" thickBot="1">
      <c r="A80" s="1713" t="s">
        <v>402</v>
      </c>
      <c r="B80" s="1714"/>
      <c r="C80" s="1139"/>
      <c r="D80" s="1140"/>
      <c r="E80" s="1140"/>
      <c r="F80" s="1141"/>
      <c r="G80" s="1015">
        <f aca="true" t="shared" si="11" ref="G80:M80">SUM(G71:G79)</f>
        <v>29</v>
      </c>
      <c r="H80" s="983">
        <f t="shared" si="11"/>
        <v>870</v>
      </c>
      <c r="I80" s="901">
        <f t="shared" si="11"/>
        <v>332</v>
      </c>
      <c r="J80" s="901">
        <f t="shared" si="11"/>
        <v>205</v>
      </c>
      <c r="K80" s="901">
        <f t="shared" si="11"/>
        <v>9</v>
      </c>
      <c r="L80" s="901">
        <f t="shared" si="11"/>
        <v>118</v>
      </c>
      <c r="M80" s="901">
        <f t="shared" si="11"/>
        <v>538</v>
      </c>
      <c r="N80" s="913">
        <f>SUM(N72:N79)</f>
        <v>0</v>
      </c>
      <c r="O80" s="902">
        <f>SUM(O71:O79)</f>
        <v>0</v>
      </c>
      <c r="P80" s="231"/>
    </row>
    <row r="81" spans="1:16" s="903" customFormat="1" ht="19.5" customHeight="1" thickBot="1">
      <c r="A81" s="1949" t="s">
        <v>426</v>
      </c>
      <c r="B81" s="1950"/>
      <c r="C81" s="1950"/>
      <c r="D81" s="1950"/>
      <c r="E81" s="1950"/>
      <c r="F81" s="1950"/>
      <c r="G81" s="1950"/>
      <c r="H81" s="1950"/>
      <c r="I81" s="1950"/>
      <c r="J81" s="1950"/>
      <c r="K81" s="1950"/>
      <c r="L81" s="1950"/>
      <c r="M81" s="1950"/>
      <c r="N81" s="1950"/>
      <c r="O81" s="1950"/>
      <c r="P81" s="231"/>
    </row>
    <row r="82" spans="1:16" s="27" customFormat="1" ht="19.5" customHeight="1">
      <c r="A82" s="141" t="s">
        <v>313</v>
      </c>
      <c r="B82" s="1369" t="s">
        <v>67</v>
      </c>
      <c r="C82" s="943"/>
      <c r="D82" s="59">
        <v>3</v>
      </c>
      <c r="E82" s="59"/>
      <c r="F82" s="865"/>
      <c r="G82" s="995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42"/>
    </row>
    <row r="83" spans="1:16" s="980" customFormat="1" ht="19.5" customHeight="1">
      <c r="A83" s="207" t="s">
        <v>315</v>
      </c>
      <c r="B83" s="1351" t="s">
        <v>213</v>
      </c>
      <c r="C83" s="1332" t="s">
        <v>48</v>
      </c>
      <c r="D83" s="624"/>
      <c r="E83" s="624"/>
      <c r="F83" s="1018"/>
      <c r="G83" s="1063">
        <v>4</v>
      </c>
      <c r="H83" s="953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43"/>
    </row>
    <row r="84" spans="1:16" s="980" customFormat="1" ht="19.5" customHeight="1">
      <c r="A84" s="207" t="s">
        <v>317</v>
      </c>
      <c r="B84" s="1338" t="s">
        <v>111</v>
      </c>
      <c r="C84" s="963"/>
      <c r="D84" s="964">
        <v>7</v>
      </c>
      <c r="E84" s="964"/>
      <c r="F84" s="1335"/>
      <c r="G84" s="995">
        <v>3</v>
      </c>
      <c r="H84" s="1030">
        <f>G84*30</f>
        <v>90</v>
      </c>
      <c r="I84" s="1333">
        <f>J84+K84+L84</f>
        <v>45</v>
      </c>
      <c r="J84" s="1334">
        <v>30</v>
      </c>
      <c r="K84" s="959"/>
      <c r="L84" s="959">
        <v>15</v>
      </c>
      <c r="M84" s="1335">
        <f>H84-I84</f>
        <v>45</v>
      </c>
      <c r="N84" s="87"/>
      <c r="O84" s="80"/>
      <c r="P84" s="1143"/>
    </row>
    <row r="85" spans="1:16" s="903" customFormat="1" ht="19.5" customHeight="1">
      <c r="A85" s="207" t="s">
        <v>319</v>
      </c>
      <c r="B85" s="856" t="s">
        <v>36</v>
      </c>
      <c r="C85" s="211"/>
      <c r="D85" s="30">
        <v>3</v>
      </c>
      <c r="E85" s="30"/>
      <c r="F85" s="1134"/>
      <c r="G85" s="1002">
        <v>3</v>
      </c>
      <c r="H85" s="949">
        <f aca="true" t="shared" si="12" ref="H85:H90">G85*30</f>
        <v>90</v>
      </c>
      <c r="I85" s="1336">
        <f aca="true" t="shared" si="13" ref="I85:I90">J85+K85+L85</f>
        <v>36</v>
      </c>
      <c r="J85" s="627">
        <v>18</v>
      </c>
      <c r="K85" s="628"/>
      <c r="L85" s="628">
        <v>18</v>
      </c>
      <c r="M85" s="1337">
        <f aca="true" t="shared" si="14" ref="M85:M90">H85-I85</f>
        <v>54</v>
      </c>
      <c r="N85" s="1330"/>
      <c r="O85" s="1331"/>
      <c r="P85" s="231"/>
    </row>
    <row r="86" spans="1:16" s="903" customFormat="1" ht="19.5" customHeight="1">
      <c r="A86" s="945"/>
      <c r="B86" s="848" t="s">
        <v>36</v>
      </c>
      <c r="C86" s="168"/>
      <c r="D86" s="21">
        <v>4</v>
      </c>
      <c r="E86" s="21"/>
      <c r="F86" s="988"/>
      <c r="G86" s="1068">
        <v>3</v>
      </c>
      <c r="H86" s="949">
        <f t="shared" si="12"/>
        <v>90</v>
      </c>
      <c r="I86" s="895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6"/>
      <c r="O86" s="977"/>
      <c r="P86" s="231"/>
    </row>
    <row r="87" spans="1:16" s="903" customFormat="1" ht="19.5" customHeight="1">
      <c r="A87" s="945"/>
      <c r="B87" s="848" t="s">
        <v>36</v>
      </c>
      <c r="C87" s="168"/>
      <c r="D87" s="21">
        <v>5</v>
      </c>
      <c r="E87" s="21"/>
      <c r="F87" s="988"/>
      <c r="G87" s="1068">
        <v>3</v>
      </c>
      <c r="H87" s="949">
        <f t="shared" si="12"/>
        <v>90</v>
      </c>
      <c r="I87" s="895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6"/>
      <c r="O87" s="977"/>
      <c r="P87" s="231"/>
    </row>
    <row r="88" spans="1:16" s="903" customFormat="1" ht="19.5" customHeight="1">
      <c r="A88" s="945"/>
      <c r="B88" s="848" t="s">
        <v>36</v>
      </c>
      <c r="C88" s="168"/>
      <c r="D88" s="21">
        <v>6</v>
      </c>
      <c r="E88" s="21"/>
      <c r="F88" s="988"/>
      <c r="G88" s="1068">
        <v>3</v>
      </c>
      <c r="H88" s="949">
        <f t="shared" si="12"/>
        <v>90</v>
      </c>
      <c r="I88" s="895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5"/>
      <c r="O88" s="626"/>
      <c r="P88" s="231"/>
    </row>
    <row r="89" spans="1:16" s="903" customFormat="1" ht="19.5" customHeight="1">
      <c r="A89" s="945"/>
      <c r="B89" s="848" t="s">
        <v>36</v>
      </c>
      <c r="C89" s="168"/>
      <c r="D89" s="21">
        <v>7</v>
      </c>
      <c r="E89" s="21"/>
      <c r="F89" s="988"/>
      <c r="G89" s="1071">
        <v>3</v>
      </c>
      <c r="H89" s="935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50"/>
      <c r="O89" s="626"/>
      <c r="P89" s="231"/>
    </row>
    <row r="90" spans="1:16" s="903" customFormat="1" ht="19.5" customHeight="1" thickBot="1">
      <c r="A90" s="945"/>
      <c r="B90" s="848" t="s">
        <v>36</v>
      </c>
      <c r="C90" s="168"/>
      <c r="D90" s="21">
        <v>8</v>
      </c>
      <c r="E90" s="21"/>
      <c r="F90" s="988"/>
      <c r="G90" s="1068">
        <v>3</v>
      </c>
      <c r="H90" s="949">
        <f t="shared" si="12"/>
        <v>90</v>
      </c>
      <c r="I90" s="895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5"/>
      <c r="O90" s="626"/>
      <c r="P90" s="231"/>
    </row>
    <row r="91" spans="1:16" s="980" customFormat="1" ht="19.5" thickBot="1">
      <c r="A91" s="1951" t="s">
        <v>427</v>
      </c>
      <c r="B91" s="1952"/>
      <c r="C91" s="1952"/>
      <c r="D91" s="1952"/>
      <c r="E91" s="1952"/>
      <c r="F91" s="1952"/>
      <c r="G91" s="1952"/>
      <c r="H91" s="1952"/>
      <c r="I91" s="1952"/>
      <c r="J91" s="1952"/>
      <c r="K91" s="1952"/>
      <c r="L91" s="1952"/>
      <c r="M91" s="1952"/>
      <c r="N91" s="1952"/>
      <c r="O91" s="1952"/>
      <c r="P91" s="1143"/>
    </row>
    <row r="92" spans="1:16" s="27" customFormat="1" ht="19.5" customHeight="1">
      <c r="A92" s="141" t="s">
        <v>320</v>
      </c>
      <c r="B92" s="1369" t="s">
        <v>281</v>
      </c>
      <c r="C92" s="943"/>
      <c r="D92" s="59">
        <v>3</v>
      </c>
      <c r="E92" s="59"/>
      <c r="F92" s="865"/>
      <c r="G92" s="995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42"/>
    </row>
    <row r="93" spans="1:16" s="41" customFormat="1" ht="19.5" customHeight="1">
      <c r="A93" s="141" t="s">
        <v>328</v>
      </c>
      <c r="B93" s="1319" t="s">
        <v>501</v>
      </c>
      <c r="C93" s="1040" t="s">
        <v>48</v>
      </c>
      <c r="D93" s="1340"/>
      <c r="E93" s="55"/>
      <c r="F93" s="1341"/>
      <c r="G93" s="1063">
        <v>4</v>
      </c>
      <c r="H93" s="953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329</v>
      </c>
      <c r="B94" s="1338" t="s">
        <v>500</v>
      </c>
      <c r="C94" s="1040"/>
      <c r="D94" s="1021" t="s">
        <v>49</v>
      </c>
      <c r="E94" s="55"/>
      <c r="F94" s="1342"/>
      <c r="G94" s="995">
        <v>3</v>
      </c>
      <c r="H94" s="1030">
        <f>G94*30</f>
        <v>90</v>
      </c>
      <c r="I94" s="1333">
        <f>J94+K94+L94</f>
        <v>45</v>
      </c>
      <c r="J94" s="1334">
        <v>30</v>
      </c>
      <c r="K94" s="959"/>
      <c r="L94" s="959">
        <v>15</v>
      </c>
      <c r="M94" s="1335">
        <f>H94-I94</f>
        <v>45</v>
      </c>
      <c r="N94" s="87"/>
      <c r="O94" s="80"/>
      <c r="P94" s="231"/>
    </row>
    <row r="95" spans="1:16" s="1128" customFormat="1" ht="19.5" customHeight="1">
      <c r="A95" s="141" t="s">
        <v>330</v>
      </c>
      <c r="B95" s="1278" t="s">
        <v>56</v>
      </c>
      <c r="C95" s="1129"/>
      <c r="D95" s="360">
        <v>3</v>
      </c>
      <c r="E95" s="360"/>
      <c r="F95" s="1300"/>
      <c r="G95" s="1002">
        <v>3</v>
      </c>
      <c r="H95" s="953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5"/>
      <c r="O95" s="626"/>
      <c r="P95" s="231"/>
    </row>
    <row r="96" spans="1:16" s="1128" customFormat="1" ht="19.5" customHeight="1">
      <c r="A96" s="141" t="s">
        <v>332</v>
      </c>
      <c r="B96" s="1278" t="s">
        <v>65</v>
      </c>
      <c r="C96" s="1130"/>
      <c r="D96" s="1303">
        <v>4</v>
      </c>
      <c r="E96" s="1303"/>
      <c r="F96" s="1304"/>
      <c r="G96" s="1002">
        <v>3</v>
      </c>
      <c r="H96" s="953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305"/>
      <c r="O96" s="1303"/>
      <c r="P96" s="231"/>
    </row>
    <row r="97" spans="1:16" s="1128" customFormat="1" ht="19.5" customHeight="1">
      <c r="A97" s="141" t="s">
        <v>333</v>
      </c>
      <c r="B97" s="1011" t="s">
        <v>257</v>
      </c>
      <c r="C97" s="1131"/>
      <c r="D97" s="1303">
        <v>5</v>
      </c>
      <c r="E97" s="1303"/>
      <c r="F97" s="1306"/>
      <c r="G97" s="1002">
        <v>3</v>
      </c>
      <c r="H97" s="953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307"/>
      <c r="O97" s="1308"/>
      <c r="P97" s="231"/>
    </row>
    <row r="98" spans="1:16" s="20" customFormat="1" ht="19.5" customHeight="1">
      <c r="A98" s="141" t="s">
        <v>335</v>
      </c>
      <c r="B98" s="1012" t="s">
        <v>57</v>
      </c>
      <c r="C98" s="966"/>
      <c r="D98" s="905">
        <v>6</v>
      </c>
      <c r="E98" s="905"/>
      <c r="F98" s="968"/>
      <c r="G98" s="1002">
        <v>3</v>
      </c>
      <c r="H98" s="953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7"/>
      <c r="O98" s="967"/>
      <c r="P98" s="231"/>
    </row>
    <row r="99" spans="1:16" s="1128" customFormat="1" ht="19.5" customHeight="1">
      <c r="A99" s="141" t="s">
        <v>336</v>
      </c>
      <c r="B99" s="1012" t="s">
        <v>331</v>
      </c>
      <c r="C99" s="1132"/>
      <c r="D99" s="58">
        <v>7</v>
      </c>
      <c r="E99" s="58"/>
      <c r="F99" s="1309"/>
      <c r="G99" s="1002">
        <v>3</v>
      </c>
      <c r="H99" s="953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307"/>
      <c r="O99" s="1308"/>
      <c r="P99" s="231"/>
    </row>
    <row r="100" spans="1:16" s="1128" customFormat="1" ht="19.5" customHeight="1" thickBot="1">
      <c r="A100" s="141" t="s">
        <v>337</v>
      </c>
      <c r="B100" s="969" t="s">
        <v>414</v>
      </c>
      <c r="C100" s="1133"/>
      <c r="D100" s="58">
        <v>8</v>
      </c>
      <c r="E100" s="580"/>
      <c r="F100" s="1310"/>
      <c r="G100" s="1002">
        <v>3</v>
      </c>
      <c r="H100" s="953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311"/>
      <c r="O100" s="1312"/>
      <c r="P100" s="231"/>
    </row>
    <row r="101" spans="1:16" s="1128" customFormat="1" ht="19.5" customHeight="1" thickBot="1">
      <c r="A101" s="1698" t="s">
        <v>507</v>
      </c>
      <c r="B101" s="1699"/>
      <c r="C101" s="1699"/>
      <c r="D101" s="1699"/>
      <c r="E101" s="1699"/>
      <c r="F101" s="1699"/>
      <c r="G101" s="1699"/>
      <c r="H101" s="1699"/>
      <c r="I101" s="1699"/>
      <c r="J101" s="1699"/>
      <c r="K101" s="1699"/>
      <c r="L101" s="1699"/>
      <c r="M101" s="1699"/>
      <c r="N101" s="1699"/>
      <c r="O101" s="1699"/>
      <c r="P101" s="231"/>
    </row>
    <row r="102" spans="1:16" s="27" customFormat="1" ht="21" customHeight="1">
      <c r="A102" s="1770" t="s">
        <v>411</v>
      </c>
      <c r="B102" s="1771"/>
      <c r="C102" s="943"/>
      <c r="D102" s="59">
        <v>3</v>
      </c>
      <c r="E102" s="59"/>
      <c r="F102" s="865"/>
      <c r="G102" s="995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42"/>
    </row>
    <row r="103" spans="1:16" s="27" customFormat="1" ht="19.5" customHeight="1">
      <c r="A103" s="1753" t="s">
        <v>416</v>
      </c>
      <c r="B103" s="1754"/>
      <c r="C103" s="517"/>
      <c r="D103" s="888" t="s">
        <v>46</v>
      </c>
      <c r="E103" s="1032"/>
      <c r="F103" s="1033"/>
      <c r="G103" s="1063">
        <v>5.5</v>
      </c>
      <c r="H103" s="935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5"/>
      <c r="O103" s="515"/>
      <c r="P103" s="1142"/>
    </row>
    <row r="104" spans="1:16" s="27" customFormat="1" ht="19.5" customHeight="1">
      <c r="A104" s="1753" t="s">
        <v>403</v>
      </c>
      <c r="B104" s="1754"/>
      <c r="C104" s="518"/>
      <c r="D104" s="55" t="s">
        <v>47</v>
      </c>
      <c r="E104" s="513"/>
      <c r="F104" s="1020"/>
      <c r="G104" s="1064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5"/>
      <c r="O104" s="512"/>
      <c r="P104" s="1142"/>
    </row>
    <row r="105" spans="1:16" s="27" customFormat="1" ht="19.5" customHeight="1">
      <c r="A105" s="1953" t="s">
        <v>415</v>
      </c>
      <c r="B105" s="1954"/>
      <c r="C105" s="849"/>
      <c r="D105" s="55" t="s">
        <v>48</v>
      </c>
      <c r="E105" s="55"/>
      <c r="F105" s="1021"/>
      <c r="G105" s="1064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42"/>
    </row>
    <row r="106" spans="1:16" s="933" customFormat="1" ht="19.5" customHeight="1">
      <c r="A106" s="1766" t="s">
        <v>412</v>
      </c>
      <c r="B106" s="1772"/>
      <c r="C106" s="852"/>
      <c r="D106" s="29" t="s">
        <v>49</v>
      </c>
      <c r="E106" s="29"/>
      <c r="F106" s="1029"/>
      <c r="G106" s="1065">
        <v>5</v>
      </c>
      <c r="H106" s="1030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23"/>
      <c r="O106" s="30"/>
      <c r="P106" s="231"/>
    </row>
    <row r="107" spans="1:16" s="20" customFormat="1" ht="19.5" customHeight="1" thickBot="1">
      <c r="A107" s="1768" t="s">
        <v>417</v>
      </c>
      <c r="B107" s="1769"/>
      <c r="C107" s="911"/>
      <c r="D107" s="910">
        <v>8</v>
      </c>
      <c r="E107" s="912"/>
      <c r="F107" s="1022"/>
      <c r="G107" s="1066">
        <v>6</v>
      </c>
      <c r="H107" s="927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8">
        <f t="shared" si="19"/>
        <v>102</v>
      </c>
      <c r="N107" s="1038"/>
      <c r="O107" s="910"/>
      <c r="P107" s="231"/>
    </row>
    <row r="108" spans="1:16" s="41" customFormat="1" ht="19.5" customHeight="1" thickBot="1">
      <c r="A108" s="1703" t="s">
        <v>382</v>
      </c>
      <c r="B108" s="1704"/>
      <c r="C108" s="104"/>
      <c r="D108" s="76"/>
      <c r="E108" s="76"/>
      <c r="F108" s="929"/>
      <c r="G108" s="1024">
        <f>SUM(G102:G107)</f>
        <v>32</v>
      </c>
      <c r="H108" s="973">
        <f aca="true" t="shared" si="20" ref="H108:O108">SUM(H102:H107)</f>
        <v>960</v>
      </c>
      <c r="I108" s="931">
        <f t="shared" si="20"/>
        <v>402</v>
      </c>
      <c r="J108" s="931">
        <f t="shared" si="20"/>
        <v>201</v>
      </c>
      <c r="K108" s="931">
        <f t="shared" si="20"/>
        <v>0</v>
      </c>
      <c r="L108" s="931">
        <f t="shared" si="20"/>
        <v>201</v>
      </c>
      <c r="M108" s="930">
        <f t="shared" si="20"/>
        <v>558</v>
      </c>
      <c r="N108" s="973">
        <f>SUM(N102:N107)</f>
        <v>0</v>
      </c>
      <c r="O108" s="931">
        <f t="shared" si="20"/>
        <v>0</v>
      </c>
      <c r="P108" s="231" t="s">
        <v>429</v>
      </c>
    </row>
    <row r="109" spans="1:16" s="41" customFormat="1" ht="19.5" customHeight="1" thickBot="1">
      <c r="A109" s="1951" t="s">
        <v>426</v>
      </c>
      <c r="B109" s="1952"/>
      <c r="C109" s="1952"/>
      <c r="D109" s="1952"/>
      <c r="E109" s="1952"/>
      <c r="F109" s="1952"/>
      <c r="G109" s="1952"/>
      <c r="H109" s="1955"/>
      <c r="I109" s="1955"/>
      <c r="J109" s="1955"/>
      <c r="K109" s="1955"/>
      <c r="L109" s="1955"/>
      <c r="M109" s="1955"/>
      <c r="N109" s="1955"/>
      <c r="O109" s="1955"/>
      <c r="P109" s="231"/>
    </row>
    <row r="110" spans="1:16" s="1043" customFormat="1" ht="19.5" customHeight="1">
      <c r="A110" s="897" t="s">
        <v>283</v>
      </c>
      <c r="B110" s="850" t="s">
        <v>520</v>
      </c>
      <c r="C110" s="1079"/>
      <c r="D110" s="888" t="s">
        <v>45</v>
      </c>
      <c r="E110" s="888"/>
      <c r="F110" s="511"/>
      <c r="G110" s="1002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7" t="s">
        <v>395</v>
      </c>
      <c r="B111" s="850" t="s">
        <v>77</v>
      </c>
      <c r="C111" s="944"/>
      <c r="D111" s="888" t="s">
        <v>46</v>
      </c>
      <c r="E111" s="1032"/>
      <c r="F111" s="1033"/>
      <c r="G111" s="1063">
        <v>5.5</v>
      </c>
      <c r="H111" s="935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5"/>
      <c r="O111" s="515"/>
      <c r="P111" s="231"/>
    </row>
    <row r="112" spans="1:16" s="27" customFormat="1" ht="21.75" customHeight="1">
      <c r="A112" s="897" t="s">
        <v>396</v>
      </c>
      <c r="B112" s="850" t="s">
        <v>66</v>
      </c>
      <c r="C112" s="944"/>
      <c r="D112" s="55" t="s">
        <v>47</v>
      </c>
      <c r="E112" s="513"/>
      <c r="F112" s="1020"/>
      <c r="G112" s="1064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5"/>
      <c r="O112" s="512"/>
      <c r="P112" s="231"/>
    </row>
    <row r="113" spans="1:16" s="27" customFormat="1" ht="21.75" customHeight="1">
      <c r="A113" s="897" t="s">
        <v>397</v>
      </c>
      <c r="B113" s="850" t="s">
        <v>88</v>
      </c>
      <c r="C113" s="944"/>
      <c r="D113" s="55" t="s">
        <v>48</v>
      </c>
      <c r="E113" s="55"/>
      <c r="F113" s="1021"/>
      <c r="G113" s="1064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7" t="s">
        <v>398</v>
      </c>
      <c r="B114" s="850" t="s">
        <v>81</v>
      </c>
      <c r="C114" s="1034"/>
      <c r="D114" s="29" t="s">
        <v>49</v>
      </c>
      <c r="E114" s="29"/>
      <c r="F114" s="1029"/>
      <c r="G114" s="1065">
        <v>5</v>
      </c>
      <c r="H114" s="1030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23"/>
      <c r="O114" s="30"/>
      <c r="P114" s="231"/>
    </row>
    <row r="115" spans="1:16" s="27" customFormat="1" ht="19.5" customHeight="1" thickBot="1">
      <c r="A115" s="897" t="s">
        <v>399</v>
      </c>
      <c r="B115" s="1044" t="s">
        <v>140</v>
      </c>
      <c r="C115" s="1031"/>
      <c r="D115" s="910">
        <v>8</v>
      </c>
      <c r="E115" s="912"/>
      <c r="F115" s="1022"/>
      <c r="G115" s="1066">
        <v>6</v>
      </c>
      <c r="H115" s="927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8">
        <f t="shared" si="22"/>
        <v>102</v>
      </c>
      <c r="N115" s="1038"/>
      <c r="O115" s="910"/>
      <c r="P115" s="231"/>
    </row>
    <row r="116" spans="1:16" s="980" customFormat="1" ht="19.5" thickBot="1">
      <c r="A116" s="1951" t="s">
        <v>427</v>
      </c>
      <c r="B116" s="1952"/>
      <c r="C116" s="1952"/>
      <c r="D116" s="1952"/>
      <c r="E116" s="1952"/>
      <c r="F116" s="1952"/>
      <c r="G116" s="1952"/>
      <c r="H116" s="1952"/>
      <c r="I116" s="1952"/>
      <c r="J116" s="1952"/>
      <c r="K116" s="1952"/>
      <c r="L116" s="1952"/>
      <c r="M116" s="1952"/>
      <c r="N116" s="1952"/>
      <c r="O116" s="1952"/>
      <c r="P116" s="1143"/>
    </row>
    <row r="117" spans="1:16" s="20" customFormat="1" ht="19.5" customHeight="1">
      <c r="A117" s="1046" t="s">
        <v>400</v>
      </c>
      <c r="B117" s="1277" t="s">
        <v>425</v>
      </c>
      <c r="C117" s="943"/>
      <c r="D117" s="59">
        <v>3</v>
      </c>
      <c r="E117" s="59"/>
      <c r="F117" s="865"/>
      <c r="G117" s="995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6" t="s">
        <v>401</v>
      </c>
      <c r="B118" s="942" t="s">
        <v>407</v>
      </c>
      <c r="C118" s="943"/>
      <c r="D118" s="888" t="s">
        <v>46</v>
      </c>
      <c r="E118" s="1032"/>
      <c r="F118" s="1033"/>
      <c r="G118" s="1063">
        <v>5.5</v>
      </c>
      <c r="H118" s="935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5"/>
      <c r="O118" s="515"/>
      <c r="P118" s="1142"/>
    </row>
    <row r="119" spans="1:16" s="27" customFormat="1" ht="18.75" customHeight="1">
      <c r="A119" s="1046" t="s">
        <v>404</v>
      </c>
      <c r="B119" s="1277" t="s">
        <v>408</v>
      </c>
      <c r="C119" s="944"/>
      <c r="D119" s="55" t="s">
        <v>47</v>
      </c>
      <c r="E119" s="513"/>
      <c r="F119" s="1020"/>
      <c r="G119" s="1064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5"/>
      <c r="O119" s="512"/>
      <c r="P119" s="1142"/>
    </row>
    <row r="120" spans="1:16" s="41" customFormat="1" ht="19.5" customHeight="1">
      <c r="A120" s="1046" t="s">
        <v>405</v>
      </c>
      <c r="B120" s="1277" t="s">
        <v>87</v>
      </c>
      <c r="C120" s="944"/>
      <c r="D120" s="55" t="s">
        <v>48</v>
      </c>
      <c r="E120" s="55"/>
      <c r="F120" s="1021"/>
      <c r="G120" s="1064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42"/>
    </row>
    <row r="121" spans="1:16" s="41" customFormat="1" ht="19.5" customHeight="1">
      <c r="A121" s="1046" t="s">
        <v>406</v>
      </c>
      <c r="B121" s="1277" t="s">
        <v>265</v>
      </c>
      <c r="C121" s="1034"/>
      <c r="D121" s="29" t="s">
        <v>49</v>
      </c>
      <c r="E121" s="29"/>
      <c r="F121" s="1029"/>
      <c r="G121" s="1065">
        <v>5</v>
      </c>
      <c r="H121" s="1030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23"/>
      <c r="O121" s="30"/>
      <c r="P121" s="1142"/>
    </row>
    <row r="122" spans="1:16" s="41" customFormat="1" ht="19.5" customHeight="1" thickBot="1">
      <c r="A122" s="1046" t="s">
        <v>410</v>
      </c>
      <c r="B122" s="1183" t="s">
        <v>409</v>
      </c>
      <c r="C122" s="1031"/>
      <c r="D122" s="910">
        <v>8</v>
      </c>
      <c r="E122" s="912"/>
      <c r="F122" s="1022"/>
      <c r="G122" s="1066">
        <v>6</v>
      </c>
      <c r="H122" s="927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8">
        <f t="shared" si="24"/>
        <v>102</v>
      </c>
      <c r="N122" s="1038"/>
      <c r="O122" s="910"/>
      <c r="P122" s="1142"/>
    </row>
    <row r="123" spans="1:16" s="27" customFormat="1" ht="20.25" customHeight="1" thickBot="1">
      <c r="A123" s="1773" t="s">
        <v>383</v>
      </c>
      <c r="B123" s="1774"/>
      <c r="C123" s="104"/>
      <c r="D123" s="76"/>
      <c r="E123" s="76"/>
      <c r="F123" s="929"/>
      <c r="G123" s="996">
        <f aca="true" t="shared" si="25" ref="G123:O123">G108+G80</f>
        <v>61</v>
      </c>
      <c r="H123" s="1343">
        <f t="shared" si="25"/>
        <v>1830</v>
      </c>
      <c r="I123" s="1344">
        <f t="shared" si="25"/>
        <v>734</v>
      </c>
      <c r="J123" s="1344">
        <f t="shared" si="25"/>
        <v>406</v>
      </c>
      <c r="K123" s="1344">
        <f t="shared" si="25"/>
        <v>9</v>
      </c>
      <c r="L123" s="1344">
        <f t="shared" si="25"/>
        <v>319</v>
      </c>
      <c r="M123" s="1345">
        <f t="shared" si="25"/>
        <v>1096</v>
      </c>
      <c r="N123" s="1346">
        <f t="shared" si="25"/>
        <v>0</v>
      </c>
      <c r="O123" s="1344">
        <f t="shared" si="25"/>
        <v>0</v>
      </c>
      <c r="P123" s="1142"/>
    </row>
    <row r="124" spans="1:16" s="980" customFormat="1" ht="19.5" thickBot="1">
      <c r="A124" s="1706" t="s">
        <v>508</v>
      </c>
      <c r="B124" s="1707"/>
      <c r="C124" s="1707"/>
      <c r="D124" s="1707"/>
      <c r="E124" s="1707"/>
      <c r="F124" s="1707"/>
      <c r="G124" s="1707"/>
      <c r="H124" s="1707"/>
      <c r="I124" s="1707"/>
      <c r="J124" s="1707"/>
      <c r="K124" s="1707"/>
      <c r="L124" s="1707"/>
      <c r="M124" s="1707"/>
      <c r="N124" s="1707"/>
      <c r="O124" s="1707"/>
      <c r="P124" s="1143"/>
    </row>
    <row r="125" spans="1:16" s="27" customFormat="1" ht="30" customHeight="1" thickBot="1">
      <c r="A125" s="1755" t="s">
        <v>119</v>
      </c>
      <c r="B125" s="1756"/>
      <c r="C125" s="926"/>
      <c r="D125" s="177"/>
      <c r="E125" s="177"/>
      <c r="F125" s="1274"/>
      <c r="G125" s="1299">
        <f aca="true" t="shared" si="26" ref="G125:O125">G123+G58+G36+G67</f>
        <v>240</v>
      </c>
      <c r="H125" s="1285">
        <f t="shared" si="26"/>
        <v>7200</v>
      </c>
      <c r="I125" s="1286">
        <f t="shared" si="26"/>
        <v>3076</v>
      </c>
      <c r="J125" s="1286">
        <f t="shared" si="26"/>
        <v>1401</v>
      </c>
      <c r="K125" s="1286">
        <f t="shared" si="26"/>
        <v>356</v>
      </c>
      <c r="L125" s="1286">
        <f t="shared" si="26"/>
        <v>1319</v>
      </c>
      <c r="M125" s="1287">
        <f t="shared" si="26"/>
        <v>3404</v>
      </c>
      <c r="N125" s="1343">
        <f t="shared" si="26"/>
        <v>30</v>
      </c>
      <c r="O125" s="1344">
        <f t="shared" si="26"/>
        <v>24</v>
      </c>
      <c r="P125" s="1142"/>
    </row>
    <row r="126" spans="1:16" s="1045" customFormat="1" ht="19.5" customHeight="1" thickBot="1">
      <c r="A126" s="1812"/>
      <c r="B126" s="1812"/>
      <c r="C126" s="1812"/>
      <c r="D126" s="1812"/>
      <c r="E126" s="1812"/>
      <c r="F126" s="1812"/>
      <c r="G126" s="1775"/>
      <c r="H126" s="1750" t="s">
        <v>2</v>
      </c>
      <c r="I126" s="1751"/>
      <c r="J126" s="1751"/>
      <c r="K126" s="1751"/>
      <c r="L126" s="1751"/>
      <c r="M126" s="1752"/>
      <c r="N126" s="1777" t="s">
        <v>101</v>
      </c>
      <c r="O126" s="1778"/>
      <c r="P126" s="1144"/>
    </row>
    <row r="127" spans="1:16" s="27" customFormat="1" ht="19.5" customHeight="1">
      <c r="A127" s="1812"/>
      <c r="B127" s="1812"/>
      <c r="C127" s="1812"/>
      <c r="D127" s="1812"/>
      <c r="E127" s="1812"/>
      <c r="F127" s="1812"/>
      <c r="G127" s="1775"/>
      <c r="H127" s="1692" t="s">
        <v>95</v>
      </c>
      <c r="I127" s="1693"/>
      <c r="J127" s="1693"/>
      <c r="K127" s="1693"/>
      <c r="L127" s="1693"/>
      <c r="M127" s="1694"/>
      <c r="N127" s="925">
        <f>N125</f>
        <v>30</v>
      </c>
      <c r="O127" s="586">
        <f>O125</f>
        <v>24</v>
      </c>
      <c r="P127" s="1142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1813" t="s">
        <v>96</v>
      </c>
      <c r="I128" s="1814"/>
      <c r="J128" s="1814"/>
      <c r="K128" s="1814"/>
      <c r="L128" s="1814"/>
      <c r="M128" s="1815"/>
      <c r="N128" s="167">
        <v>3</v>
      </c>
      <c r="O128" s="58">
        <v>4</v>
      </c>
      <c r="P128" s="1142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1763" t="s">
        <v>98</v>
      </c>
      <c r="I129" s="1764"/>
      <c r="J129" s="1764"/>
      <c r="K129" s="1764"/>
      <c r="L129" s="1764"/>
      <c r="M129" s="1765"/>
      <c r="N129" s="167">
        <v>5</v>
      </c>
      <c r="O129" s="58">
        <v>4</v>
      </c>
      <c r="P129" s="1142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1806" t="s">
        <v>99</v>
      </c>
      <c r="I130" s="1807"/>
      <c r="J130" s="1807"/>
      <c r="K130" s="1807"/>
      <c r="L130" s="1807"/>
      <c r="M130" s="1808"/>
      <c r="N130" s="260"/>
      <c r="O130" s="101"/>
      <c r="P130" s="1142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1809" t="s">
        <v>365</v>
      </c>
      <c r="I131" s="1810"/>
      <c r="J131" s="1810"/>
      <c r="K131" s="1810"/>
      <c r="L131" s="1810"/>
      <c r="M131" s="1811"/>
      <c r="N131" s="878">
        <v>1</v>
      </c>
      <c r="O131" s="879">
        <v>2</v>
      </c>
      <c r="P131" s="1142"/>
    </row>
    <row r="132" spans="1:16" s="27" customFormat="1" ht="18" customHeight="1" thickBot="1">
      <c r="A132" s="1761"/>
      <c r="B132" s="1761"/>
      <c r="C132" s="1761"/>
      <c r="D132" s="1761"/>
      <c r="E132" s="1761"/>
      <c r="F132" s="1761"/>
      <c r="G132" s="1761"/>
      <c r="H132" s="47"/>
      <c r="I132" s="47"/>
      <c r="J132" s="47"/>
      <c r="K132" s="47"/>
      <c r="L132" s="47"/>
      <c r="M132" s="47"/>
      <c r="N132" s="1762">
        <f>G11+G16+G17+G12+G13+G14+G19+G20+G22+G23+G25+G27+G38+G31+G32+G60</f>
        <v>60</v>
      </c>
      <c r="O132" s="1749"/>
      <c r="P132" s="1142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42"/>
    </row>
    <row r="134" spans="1:16" s="27" customFormat="1" ht="18" customHeight="1">
      <c r="A134" s="233"/>
      <c r="B134" s="266" t="s">
        <v>136</v>
      </c>
      <c r="C134" s="266"/>
      <c r="D134" s="1905"/>
      <c r="E134" s="1905"/>
      <c r="F134" s="1956"/>
      <c r="G134" s="1956"/>
      <c r="H134" s="266"/>
      <c r="I134" s="1957" t="s">
        <v>137</v>
      </c>
      <c r="J134" s="1958"/>
      <c r="K134" s="1958"/>
      <c r="L134" s="47"/>
      <c r="M134" s="47"/>
      <c r="N134" s="933"/>
      <c r="O134" s="933"/>
      <c r="P134" s="1142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42"/>
    </row>
    <row r="136" spans="1:16" s="27" customFormat="1" ht="18" customHeight="1">
      <c r="A136" s="233"/>
      <c r="B136" s="266" t="s">
        <v>430</v>
      </c>
      <c r="C136" s="266"/>
      <c r="D136" s="1905"/>
      <c r="E136" s="1905"/>
      <c r="F136" s="1956"/>
      <c r="G136" s="1956"/>
      <c r="H136" s="266"/>
      <c r="I136" s="1957" t="s">
        <v>431</v>
      </c>
      <c r="J136" s="1959"/>
      <c r="K136" s="1959"/>
      <c r="L136" s="47"/>
      <c r="M136" s="47"/>
      <c r="N136" s="231"/>
      <c r="O136" s="231"/>
      <c r="P136" s="1142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42"/>
    </row>
    <row r="138" ht="21.75" customHeight="1"/>
    <row r="139" spans="3:17" ht="18.75">
      <c r="C139" s="74"/>
      <c r="D139" s="354"/>
      <c r="E139" s="355"/>
      <c r="F139" s="74"/>
      <c r="G139" s="354"/>
      <c r="P139" s="1385" t="s">
        <v>550</v>
      </c>
      <c r="Q139" s="1386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85" t="s">
        <v>548</v>
      </c>
      <c r="Q140" s="1386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85" t="s">
        <v>551</v>
      </c>
      <c r="Q141" s="1386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85" t="s">
        <v>552</v>
      </c>
      <c r="Q142" s="1386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85" t="s">
        <v>544</v>
      </c>
      <c r="Q143" s="1386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85" t="s">
        <v>546</v>
      </c>
      <c r="Q144" s="1386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85" t="s">
        <v>553</v>
      </c>
      <c r="Q145" s="1386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85" t="s">
        <v>554</v>
      </c>
      <c r="Q146" s="1386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85" t="s">
        <v>555</v>
      </c>
      <c r="Q147" s="1386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85" t="s">
        <v>466</v>
      </c>
      <c r="Q148" s="1386">
        <f t="shared" si="27"/>
        <v>15</v>
      </c>
    </row>
    <row r="149" spans="3:17" ht="18.75">
      <c r="C149" s="74"/>
      <c r="D149" s="355"/>
      <c r="E149" s="355"/>
      <c r="F149" s="74"/>
      <c r="G149" s="355"/>
      <c r="P149" s="1385" t="s">
        <v>549</v>
      </c>
      <c r="Q149" s="1386">
        <f t="shared" si="27"/>
        <v>6</v>
      </c>
    </row>
    <row r="150" spans="3:17" ht="18.75">
      <c r="C150" s="74"/>
      <c r="D150" s="355"/>
      <c r="E150" s="355"/>
      <c r="F150" s="74"/>
      <c r="G150" s="355"/>
      <c r="P150" s="1385" t="s">
        <v>556</v>
      </c>
      <c r="Q150" s="1386">
        <f t="shared" si="27"/>
        <v>0</v>
      </c>
    </row>
    <row r="151" spans="3:17" ht="18.75">
      <c r="C151" s="74"/>
      <c r="D151" s="354"/>
      <c r="E151" s="355"/>
      <c r="F151" s="74"/>
      <c r="G151" s="355"/>
      <c r="P151" s="1385" t="s">
        <v>557</v>
      </c>
      <c r="Q151" s="1386">
        <f t="shared" si="27"/>
        <v>0</v>
      </c>
    </row>
    <row r="152" spans="16:17" ht="18.75">
      <c r="P152" s="1385" t="s">
        <v>558</v>
      </c>
      <c r="Q152" s="1386">
        <f t="shared" si="27"/>
        <v>0</v>
      </c>
    </row>
    <row r="153" spans="16:17" ht="18.75">
      <c r="P153" s="1385" t="s">
        <v>559</v>
      </c>
      <c r="Q153" s="1386">
        <f t="shared" si="27"/>
        <v>0</v>
      </c>
    </row>
    <row r="154" spans="16:17" ht="18.75">
      <c r="P154" s="1385" t="s">
        <v>560</v>
      </c>
      <c r="Q154" s="1386">
        <f t="shared" si="27"/>
        <v>0</v>
      </c>
    </row>
    <row r="155" spans="16:17" ht="18.75">
      <c r="P155" s="1385" t="s">
        <v>561</v>
      </c>
      <c r="Q155" s="1386">
        <f t="shared" si="27"/>
        <v>0</v>
      </c>
    </row>
    <row r="156" spans="16:17" ht="18.75">
      <c r="P156" s="1385" t="s">
        <v>562</v>
      </c>
      <c r="Q156" s="1386">
        <f t="shared" si="27"/>
        <v>0</v>
      </c>
    </row>
    <row r="157" spans="16:17" ht="18.75">
      <c r="P157" s="1385" t="s">
        <v>563</v>
      </c>
      <c r="Q157" s="1386">
        <f t="shared" si="27"/>
        <v>0</v>
      </c>
    </row>
    <row r="158" spans="16:17" ht="18.75">
      <c r="P158" s="1385" t="s">
        <v>467</v>
      </c>
      <c r="Q158" s="1386">
        <f t="shared" si="27"/>
        <v>0</v>
      </c>
    </row>
    <row r="159" spans="16:17" ht="18.75">
      <c r="P159" s="1385" t="s">
        <v>564</v>
      </c>
      <c r="Q159" s="1386">
        <f t="shared" si="27"/>
        <v>0</v>
      </c>
    </row>
    <row r="160" spans="16:17" ht="18.75">
      <c r="P160" s="1385" t="s">
        <v>547</v>
      </c>
      <c r="Q160" s="1386">
        <f t="shared" si="27"/>
        <v>7</v>
      </c>
    </row>
    <row r="161" spans="16:17" ht="18.75">
      <c r="P161" s="1385" t="s">
        <v>545</v>
      </c>
      <c r="Q161" s="1386">
        <f t="shared" si="27"/>
        <v>5</v>
      </c>
    </row>
    <row r="162" spans="16:17" ht="18.75">
      <c r="P162" s="1385" t="s">
        <v>463</v>
      </c>
      <c r="Q162" s="1386">
        <f t="shared" si="27"/>
        <v>6</v>
      </c>
    </row>
    <row r="163" spans="16:17" ht="18.75">
      <c r="P163" s="1387" t="s">
        <v>565</v>
      </c>
      <c r="Q163" s="1386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  <mergeCell ref="N132:O132"/>
    <mergeCell ref="H127:M127"/>
    <mergeCell ref="A125:B125"/>
    <mergeCell ref="A126:F127"/>
    <mergeCell ref="G126:G127"/>
    <mergeCell ref="H126:M126"/>
    <mergeCell ref="N126:O126"/>
    <mergeCell ref="A107:B107"/>
    <mergeCell ref="A108:B108"/>
    <mergeCell ref="A109:O109"/>
    <mergeCell ref="A116:O116"/>
    <mergeCell ref="A123:B123"/>
    <mergeCell ref="A124:O124"/>
    <mergeCell ref="A101:O101"/>
    <mergeCell ref="A102:B102"/>
    <mergeCell ref="A103:B103"/>
    <mergeCell ref="A104:B104"/>
    <mergeCell ref="A105:B105"/>
    <mergeCell ref="A106:B106"/>
    <mergeCell ref="A77:B77"/>
    <mergeCell ref="A78:B78"/>
    <mergeCell ref="A79:B79"/>
    <mergeCell ref="A80:B80"/>
    <mergeCell ref="A81:O81"/>
    <mergeCell ref="A91:O91"/>
    <mergeCell ref="A74:B74"/>
    <mergeCell ref="A75:B75"/>
    <mergeCell ref="A76:B76"/>
    <mergeCell ref="A69:O69"/>
    <mergeCell ref="A70:O70"/>
    <mergeCell ref="A71:B71"/>
    <mergeCell ref="A72:B72"/>
    <mergeCell ref="A73:B73"/>
    <mergeCell ref="A59:O59"/>
    <mergeCell ref="A65:O65"/>
    <mergeCell ref="H66:M66"/>
    <mergeCell ref="A67:B67"/>
    <mergeCell ref="I67:M67"/>
    <mergeCell ref="A68:B68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Андрей</cp:lastModifiedBy>
  <cp:lastPrinted>2020-05-04T09:47:56Z</cp:lastPrinted>
  <dcterms:created xsi:type="dcterms:W3CDTF">2012-01-24T19:18:26Z</dcterms:created>
  <dcterms:modified xsi:type="dcterms:W3CDTF">2020-10-15T07:56:04Z</dcterms:modified>
  <cp:category/>
  <cp:version/>
  <cp:contentType/>
  <cp:contentStatus/>
</cp:coreProperties>
</file>